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icitação\Arquivos compartilhados\Licitações 2022\Obras\Tomada de Preços 14-2022 - Reforma de Ginásio\volume 02\"/>
    </mc:Choice>
  </mc:AlternateContent>
  <bookViews>
    <workbookView xWindow="0" yWindow="0" windowWidth="24000" windowHeight="10035"/>
  </bookViews>
  <sheets>
    <sheet name="Planilha Orçamentária" sheetId="1" r:id="rId1"/>
    <sheet name="Composições FDE" sheetId="7" r:id="rId2"/>
    <sheet name="Critério de medição" sheetId="4" r:id="rId3"/>
    <sheet name="BDI" sheetId="6" r:id="rId4"/>
    <sheet name="Cronograma" sheetId="2" r:id="rId5"/>
  </sheets>
  <definedNames>
    <definedName name="_xlnm._FilterDatabase" localSheetId="0" hidden="1">'Planilha Orçamentária'!$B$10:$J$56</definedName>
    <definedName name="_xlnm.Print_Area" localSheetId="2">'Critério de medição'!$A$1:$I$64</definedName>
    <definedName name="_xlnm.Print_Area" localSheetId="4">Cronograma!$A$1:$K$46</definedName>
    <definedName name="_xlnm.Print_Area" localSheetId="0">'Planilha Orçamentária'!$A$1:$J$70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5" i="4" l="1"/>
  <c r="G53" i="4"/>
  <c r="F53" i="4"/>
  <c r="E53" i="4"/>
  <c r="D53" i="4"/>
  <c r="C53" i="4"/>
  <c r="B53" i="4"/>
  <c r="C52" i="4"/>
  <c r="B52" i="4"/>
  <c r="B50" i="4"/>
  <c r="C50" i="4"/>
  <c r="D50" i="4"/>
  <c r="E50" i="4"/>
  <c r="F50" i="4"/>
  <c r="G50" i="4"/>
  <c r="B51" i="4"/>
  <c r="C51" i="4"/>
  <c r="D51" i="4"/>
  <c r="E51" i="4"/>
  <c r="F51" i="4"/>
  <c r="G51" i="4"/>
  <c r="C49" i="4"/>
  <c r="D49" i="4"/>
  <c r="E49" i="4"/>
  <c r="F49" i="4"/>
  <c r="G49" i="4"/>
  <c r="B49" i="4"/>
  <c r="C48" i="4"/>
  <c r="B48" i="4"/>
  <c r="B45" i="4"/>
  <c r="C45" i="4"/>
  <c r="D45" i="4"/>
  <c r="E45" i="4"/>
  <c r="F45" i="4"/>
  <c r="B46" i="4"/>
  <c r="C46" i="4"/>
  <c r="D46" i="4"/>
  <c r="E46" i="4"/>
  <c r="F46" i="4"/>
  <c r="B47" i="4"/>
  <c r="C47" i="4"/>
  <c r="D47" i="4"/>
  <c r="E47" i="4"/>
  <c r="F47" i="4"/>
  <c r="C44" i="4"/>
  <c r="D44" i="4"/>
  <c r="E44" i="4"/>
  <c r="F44" i="4"/>
  <c r="B44" i="4"/>
  <c r="C43" i="4"/>
  <c r="B43" i="4"/>
  <c r="B40" i="4"/>
  <c r="C40" i="4"/>
  <c r="D40" i="4"/>
  <c r="E40" i="4"/>
  <c r="F40" i="4"/>
  <c r="B41" i="4"/>
  <c r="C41" i="4"/>
  <c r="D41" i="4"/>
  <c r="E41" i="4"/>
  <c r="F41" i="4"/>
  <c r="G41" i="4"/>
  <c r="B42" i="4"/>
  <c r="C42" i="4"/>
  <c r="D42" i="4"/>
  <c r="E42" i="4"/>
  <c r="F42" i="4"/>
  <c r="C39" i="4"/>
  <c r="D39" i="4"/>
  <c r="E39" i="4"/>
  <c r="F39" i="4"/>
  <c r="B39" i="4"/>
  <c r="C38" i="4"/>
  <c r="B38" i="4"/>
  <c r="B34" i="4"/>
  <c r="C34" i="4"/>
  <c r="D34" i="4"/>
  <c r="E34" i="4"/>
  <c r="F34" i="4"/>
  <c r="B35" i="4"/>
  <c r="C35" i="4"/>
  <c r="E35" i="4"/>
  <c r="F35" i="4"/>
  <c r="B36" i="4"/>
  <c r="C36" i="4"/>
  <c r="D36" i="4"/>
  <c r="E36" i="4"/>
  <c r="F36" i="4"/>
  <c r="B37" i="4"/>
  <c r="C37" i="4"/>
  <c r="D37" i="4"/>
  <c r="E37" i="4"/>
  <c r="F37" i="4"/>
  <c r="C33" i="4"/>
  <c r="D33" i="4"/>
  <c r="E33" i="4"/>
  <c r="F33" i="4"/>
  <c r="B33" i="4"/>
  <c r="C32" i="4"/>
  <c r="B32" i="4"/>
  <c r="B29" i="4"/>
  <c r="C29" i="4"/>
  <c r="D29" i="4"/>
  <c r="E29" i="4"/>
  <c r="F29" i="4"/>
  <c r="B30" i="4"/>
  <c r="C30" i="4"/>
  <c r="D30" i="4"/>
  <c r="E30" i="4"/>
  <c r="F30" i="4"/>
  <c r="B31" i="4"/>
  <c r="C31" i="4"/>
  <c r="D31" i="4"/>
  <c r="E31" i="4"/>
  <c r="F31" i="4"/>
  <c r="C28" i="4"/>
  <c r="D28" i="4"/>
  <c r="E28" i="4"/>
  <c r="F28" i="4"/>
  <c r="B28" i="4"/>
  <c r="C27" i="4"/>
  <c r="B27" i="4"/>
  <c r="C26" i="4"/>
  <c r="D26" i="4"/>
  <c r="E26" i="4"/>
  <c r="F26" i="4"/>
  <c r="B26" i="4"/>
  <c r="C25" i="4"/>
  <c r="B25" i="4"/>
  <c r="C18" i="4"/>
  <c r="E19" i="4"/>
  <c r="F19" i="4"/>
  <c r="E20" i="4"/>
  <c r="F20" i="4"/>
  <c r="E21" i="4"/>
  <c r="F21" i="4"/>
  <c r="E22" i="4"/>
  <c r="F22" i="4"/>
  <c r="E23" i="4"/>
  <c r="F23" i="4"/>
  <c r="F24" i="4"/>
  <c r="B23" i="4"/>
  <c r="C23" i="4"/>
  <c r="D23" i="4"/>
  <c r="B24" i="4"/>
  <c r="C24" i="4"/>
  <c r="D24" i="4"/>
  <c r="E24" i="4"/>
  <c r="C19" i="4"/>
  <c r="D19" i="4"/>
  <c r="C20" i="4"/>
  <c r="D20" i="4"/>
  <c r="C21" i="4"/>
  <c r="D21" i="4"/>
  <c r="C22" i="4"/>
  <c r="D22" i="4"/>
  <c r="B20" i="4"/>
  <c r="B21" i="4"/>
  <c r="B22" i="4"/>
  <c r="B19" i="4"/>
  <c r="B18" i="4"/>
  <c r="B11" i="4"/>
  <c r="B12" i="4"/>
  <c r="B13" i="4"/>
  <c r="B14" i="4"/>
  <c r="B15" i="4"/>
  <c r="B16" i="4"/>
  <c r="B17" i="4"/>
  <c r="B10" i="4"/>
  <c r="C9" i="4"/>
  <c r="B9" i="4"/>
  <c r="G17" i="4"/>
  <c r="D6" i="4"/>
  <c r="C11" i="4"/>
  <c r="C12" i="4"/>
  <c r="C13" i="4"/>
  <c r="C14" i="4"/>
  <c r="C15" i="4"/>
  <c r="C16" i="4"/>
  <c r="C17" i="4"/>
  <c r="C10" i="4"/>
  <c r="F11" i="4"/>
  <c r="F12" i="4"/>
  <c r="F13" i="4"/>
  <c r="F14" i="4"/>
  <c r="F15" i="4"/>
  <c r="F16" i="4"/>
  <c r="F17" i="4"/>
  <c r="F10" i="4"/>
  <c r="G14" i="4"/>
  <c r="G16" i="4"/>
  <c r="E11" i="4"/>
  <c r="E12" i="4"/>
  <c r="E13" i="4"/>
  <c r="E14" i="4"/>
  <c r="E15" i="4"/>
  <c r="E16" i="4"/>
  <c r="E17" i="4"/>
  <c r="E10" i="4"/>
  <c r="D11" i="4"/>
  <c r="D12" i="4"/>
  <c r="D13" i="4"/>
  <c r="D14" i="4"/>
  <c r="D15" i="4"/>
  <c r="D16" i="4"/>
  <c r="D17" i="4"/>
  <c r="C32" i="2"/>
  <c r="C30" i="2"/>
  <c r="C28" i="2"/>
  <c r="C26" i="2"/>
  <c r="C24" i="2"/>
  <c r="C22" i="2"/>
  <c r="C20" i="2"/>
  <c r="C18" i="2"/>
  <c r="B32" i="2"/>
  <c r="B30" i="2"/>
  <c r="B28" i="2"/>
  <c r="B26" i="2"/>
  <c r="B24" i="2"/>
  <c r="B22" i="2"/>
  <c r="B20" i="2"/>
  <c r="B18" i="2"/>
  <c r="C16" i="2"/>
  <c r="B16" i="2"/>
  <c r="G44" i="1"/>
  <c r="G42" i="4" s="1"/>
  <c r="G48" i="1"/>
  <c r="G49" i="1" s="1"/>
  <c r="G47" i="4" s="1"/>
  <c r="G46" i="1"/>
  <c r="G44" i="4" s="1"/>
  <c r="G47" i="1"/>
  <c r="G45" i="4" s="1"/>
  <c r="I49" i="1"/>
  <c r="I48" i="1"/>
  <c r="I47" i="1"/>
  <c r="I46" i="1"/>
  <c r="G12" i="7"/>
  <c r="H44" i="1" s="1"/>
  <c r="I44" i="1" s="1"/>
  <c r="G42" i="1"/>
  <c r="G40" i="4" s="1"/>
  <c r="G41" i="1"/>
  <c r="G39" i="4" s="1"/>
  <c r="G9" i="7"/>
  <c r="H41" i="1" s="1"/>
  <c r="I41" i="1" s="1"/>
  <c r="G10" i="7"/>
  <c r="H42" i="1" s="1"/>
  <c r="I42" i="1" s="1"/>
  <c r="G11" i="7"/>
  <c r="H43" i="1" s="1"/>
  <c r="I43" i="1" s="1"/>
  <c r="J43" i="1" s="1"/>
  <c r="G14" i="7"/>
  <c r="H53" i="1" s="1"/>
  <c r="G13" i="7"/>
  <c r="H51" i="1" s="1"/>
  <c r="I51" i="1" s="1"/>
  <c r="J51" i="1" s="1"/>
  <c r="D3" i="4"/>
  <c r="G35" i="1"/>
  <c r="G36" i="1" s="1"/>
  <c r="I35" i="1"/>
  <c r="I36" i="1"/>
  <c r="I37" i="1"/>
  <c r="J37" i="1" s="1"/>
  <c r="G31" i="1"/>
  <c r="I23" i="1"/>
  <c r="G30" i="1"/>
  <c r="I19" i="1"/>
  <c r="J19" i="1" s="1"/>
  <c r="I22" i="1"/>
  <c r="J22" i="1" s="1"/>
  <c r="I18" i="1"/>
  <c r="I16" i="1"/>
  <c r="J16" i="1" s="1"/>
  <c r="I15" i="1"/>
  <c r="J15" i="1" s="1"/>
  <c r="I39" i="1"/>
  <c r="J39" i="1" s="1"/>
  <c r="I38" i="1"/>
  <c r="J38" i="1" s="1"/>
  <c r="H47" i="6"/>
  <c r="H45" i="6"/>
  <c r="H43" i="6"/>
  <c r="H42" i="6"/>
  <c r="H29" i="6"/>
  <c r="H48" i="6" s="1"/>
  <c r="H25" i="6"/>
  <c r="H44" i="6" s="1"/>
  <c r="H21" i="6"/>
  <c r="H46" i="6" s="1"/>
  <c r="G46" i="4" l="1"/>
  <c r="J49" i="1"/>
  <c r="J46" i="1"/>
  <c r="J48" i="1"/>
  <c r="J47" i="1"/>
  <c r="J41" i="1"/>
  <c r="J44" i="1"/>
  <c r="J42" i="1"/>
  <c r="J36" i="1"/>
  <c r="J35" i="1"/>
  <c r="J23" i="1"/>
  <c r="H34" i="6"/>
  <c r="J40" i="1" l="1"/>
  <c r="J45" i="1"/>
  <c r="E28" i="2" s="1"/>
  <c r="I28" i="2" s="1"/>
  <c r="J34" i="1"/>
  <c r="E24" i="2" s="1"/>
  <c r="E26" i="2" l="1"/>
  <c r="I52" i="1"/>
  <c r="J52" i="1" s="1"/>
  <c r="I53" i="1"/>
  <c r="J53" i="1" s="1"/>
  <c r="J50" i="1" l="1"/>
  <c r="E30" i="2" l="1"/>
  <c r="J56" i="1"/>
  <c r="D10" i="4"/>
  <c r="G6" i="4" l="1"/>
  <c r="H3" i="4"/>
  <c r="C6" i="4"/>
  <c r="I55" i="1" l="1"/>
  <c r="J55" i="1" s="1"/>
  <c r="J54" i="1" l="1"/>
  <c r="E32" i="2" s="1"/>
  <c r="C14" i="2" l="1"/>
  <c r="B14" i="2"/>
  <c r="I26" i="1"/>
  <c r="J26" i="1" s="1"/>
  <c r="I25" i="1"/>
  <c r="J25" i="1" s="1"/>
  <c r="I24" i="1"/>
  <c r="J24" i="1" s="1"/>
  <c r="I21" i="1"/>
  <c r="J21" i="1" s="1"/>
  <c r="J18" i="1"/>
  <c r="I17" i="1"/>
  <c r="J17" i="1" s="1"/>
  <c r="I14" i="1"/>
  <c r="J14" i="1" s="1"/>
  <c r="I13" i="1"/>
  <c r="J13" i="1" s="1"/>
  <c r="I12" i="1"/>
  <c r="J12" i="1" s="1"/>
  <c r="J11" i="1" l="1"/>
  <c r="E16" i="2" s="1"/>
  <c r="G16" i="2" s="1"/>
  <c r="J20" i="1"/>
  <c r="E18" i="2" s="1"/>
  <c r="G18" i="2" s="1"/>
  <c r="I24" i="2"/>
  <c r="K28" i="2" l="1"/>
  <c r="K24" i="2"/>
  <c r="I33" i="1"/>
  <c r="J33" i="1" s="1"/>
  <c r="I26" i="2" l="1"/>
  <c r="K26" i="2"/>
  <c r="I31" i="1" l="1"/>
  <c r="J31" i="1" s="1"/>
  <c r="I32" i="1"/>
  <c r="J32" i="1" s="1"/>
  <c r="I30" i="1"/>
  <c r="J30" i="1" s="1"/>
  <c r="I28" i="1"/>
  <c r="J28" i="1" s="1"/>
  <c r="J29" i="1" l="1"/>
  <c r="E22" i="2" s="1"/>
  <c r="J27" i="1"/>
  <c r="E20" i="2" s="1"/>
  <c r="K32" i="2" l="1"/>
  <c r="K30" i="2"/>
  <c r="I22" i="2" l="1"/>
  <c r="I20" i="2" l="1"/>
  <c r="E14" i="2" l="1"/>
  <c r="I18" i="2"/>
  <c r="E35" i="2" l="1"/>
  <c r="G14" i="2"/>
  <c r="D16" i="2" l="1"/>
  <c r="G35" i="2"/>
  <c r="G36" i="2" s="1"/>
  <c r="I16" i="2"/>
  <c r="I35" i="2" s="1"/>
  <c r="H35" i="2" s="1"/>
  <c r="K35" i="2"/>
  <c r="J35" i="2" s="1"/>
  <c r="D14" i="2"/>
  <c r="D26" i="2"/>
  <c r="D28" i="2"/>
  <c r="D24" i="2"/>
  <c r="D30" i="2"/>
  <c r="D32" i="2"/>
  <c r="D22" i="2"/>
  <c r="D20" i="2"/>
  <c r="D18" i="2"/>
  <c r="I36" i="2" l="1"/>
  <c r="K36" i="2" s="1"/>
  <c r="F35" i="2"/>
  <c r="F36" i="2" s="1"/>
  <c r="H36" i="2" s="1"/>
  <c r="J36" i="2" s="1"/>
  <c r="D35" i="2"/>
</calcChain>
</file>

<file path=xl/sharedStrings.xml><?xml version="1.0" encoding="utf-8"?>
<sst xmlns="http://schemas.openxmlformats.org/spreadsheetml/2006/main" count="435" uniqueCount="276">
  <si>
    <t>ITEM</t>
  </si>
  <si>
    <t>CÓDIGO</t>
  </si>
  <si>
    <t>UNID.</t>
  </si>
  <si>
    <t>QUANT.</t>
  </si>
  <si>
    <t>1.1</t>
  </si>
  <si>
    <t>m²</t>
  </si>
  <si>
    <t>2.1</t>
  </si>
  <si>
    <t>un</t>
  </si>
  <si>
    <t>2.2</t>
  </si>
  <si>
    <t>2.3</t>
  </si>
  <si>
    <t>2.5</t>
  </si>
  <si>
    <t>2.6</t>
  </si>
  <si>
    <t>m</t>
  </si>
  <si>
    <t>PLANILHA ORÇAMENTÁRIA</t>
  </si>
  <si>
    <t>REFERÊNCIA</t>
  </si>
  <si>
    <t>BDI</t>
  </si>
  <si>
    <t>TOTAL</t>
  </si>
  <si>
    <t>m³</t>
  </si>
  <si>
    <t>Lançamento e adensamento de concreto ou massa em fundação</t>
  </si>
  <si>
    <t xml:space="preserve">37.13.600 </t>
  </si>
  <si>
    <t>Disjuntor termomagnético, unipolar 127/220 V, corrente de 10 A até 30 A</t>
  </si>
  <si>
    <t>SISTEMA DE ALARME E DETECÇÃO</t>
  </si>
  <si>
    <t>Central de alarme microprocessada, para até 125 zonas</t>
  </si>
  <si>
    <t>Acionador manual quebra-vidro endereçável</t>
  </si>
  <si>
    <t xml:space="preserve">38.04.040 </t>
  </si>
  <si>
    <t>ILUMINAÇÃO DE EMERGÊNCIA POR BLOCO AUTÔNOMOS</t>
  </si>
  <si>
    <t xml:space="preserve">50.05.260 </t>
  </si>
  <si>
    <t xml:space="preserve">40.04.450 </t>
  </si>
  <si>
    <t>Tomada 2P+T de 10 A - 250 V, completa</t>
  </si>
  <si>
    <t xml:space="preserve">97.02.190 </t>
  </si>
  <si>
    <t>Placa de identificação em acrílico com texto em vinil</t>
  </si>
  <si>
    <t xml:space="preserve">97.02.193 </t>
  </si>
  <si>
    <t xml:space="preserve">97.02.195 </t>
  </si>
  <si>
    <t>2.4</t>
  </si>
  <si>
    <t>PROPONENTE:</t>
  </si>
  <si>
    <t>INTERVENÇÃO:</t>
  </si>
  <si>
    <t>MUNICÍPIO:</t>
  </si>
  <si>
    <t>ENDEREÇO DA INTERVENÇÃO:</t>
  </si>
  <si>
    <t>ÁREA :</t>
  </si>
  <si>
    <t>3.1</t>
  </si>
  <si>
    <t>4.1</t>
  </si>
  <si>
    <t>5.1</t>
  </si>
  <si>
    <t>5.2</t>
  </si>
  <si>
    <t>5.3</t>
  </si>
  <si>
    <t>5.4</t>
  </si>
  <si>
    <t xml:space="preserve">EXTINTORES DE INCÊNIO </t>
  </si>
  <si>
    <t>6.1</t>
  </si>
  <si>
    <t>6.2</t>
  </si>
  <si>
    <t>6.3</t>
  </si>
  <si>
    <t>7.1</t>
  </si>
  <si>
    <t>7.2</t>
  </si>
  <si>
    <t>7.3</t>
  </si>
  <si>
    <t>7.4</t>
  </si>
  <si>
    <r>
      <rPr>
        <b/>
        <sz val="8"/>
        <rFont val="Arial"/>
        <family val="2"/>
      </rPr>
      <t>DESCRIÇÃO</t>
    </r>
    <r>
      <rPr>
        <sz val="8"/>
        <rFont val="Arial"/>
        <family val="2"/>
      </rPr>
      <t xml:space="preserve"> </t>
    </r>
    <r>
      <rPr>
        <b/>
        <sz val="8"/>
        <rFont val="Arial"/>
        <family val="2"/>
      </rPr>
      <t>DOS</t>
    </r>
    <r>
      <rPr>
        <sz val="8"/>
        <rFont val="Arial"/>
        <family val="2"/>
      </rPr>
      <t xml:space="preserve"> </t>
    </r>
    <r>
      <rPr>
        <b/>
        <sz val="8"/>
        <rFont val="Arial"/>
        <family val="2"/>
      </rPr>
      <t>SERVIÇOS</t>
    </r>
  </si>
  <si>
    <r>
      <rPr>
        <b/>
        <sz val="8"/>
        <rFont val="Arial"/>
        <family val="2"/>
      </rPr>
      <t>PR. UNIT.(R$)
SEM BDI</t>
    </r>
  </si>
  <si>
    <t>97.02.197</t>
  </si>
  <si>
    <t>Placa de sinalização em PVC, com indicação de alerta</t>
  </si>
  <si>
    <t>PR. UNIT.(R$)
COM BDI</t>
  </si>
  <si>
    <t>CRONOGRAMA FÍSICO-FINANCEIRO</t>
  </si>
  <si>
    <t>ÍTEM</t>
  </si>
  <si>
    <t>% ÍTEM</t>
  </si>
  <si>
    <t>VALOR TOTAL / ÍTEM</t>
  </si>
  <si>
    <t>PRAZO EM DIAS</t>
  </si>
  <si>
    <t>30 DIAS</t>
  </si>
  <si>
    <t>60 DIAS</t>
  </si>
  <si>
    <t>90 DIAS</t>
  </si>
  <si>
    <t>(%)</t>
  </si>
  <si>
    <t>VALOR (R$)</t>
  </si>
  <si>
    <t>Instalações Civis</t>
  </si>
  <si>
    <t>TOTAL GERAL</t>
  </si>
  <si>
    <t>TOTAL ACUMULADO</t>
  </si>
  <si>
    <t>6.4</t>
  </si>
  <si>
    <t>8.1</t>
  </si>
  <si>
    <t>8.2</t>
  </si>
  <si>
    <t>8.3</t>
  </si>
  <si>
    <t>9.1</t>
  </si>
  <si>
    <t>FDE</t>
  </si>
  <si>
    <t>08.80.040</t>
  </si>
  <si>
    <t xml:space="preserve">SINALIZAÇÃO DE MERGÊNCIA </t>
  </si>
  <si>
    <t>Laudo com teste de estanqueidade em instalação de redes de distrib. De gáses combust. NBR 15526/08</t>
  </si>
  <si>
    <t>SERVIÇOS COMPLEMENTARES</t>
  </si>
  <si>
    <t xml:space="preserve">55.01.020 </t>
  </si>
  <si>
    <t xml:space="preserve">Limpeza final da obra </t>
  </si>
  <si>
    <t>MEMORIAL DE CÁLCULO</t>
  </si>
  <si>
    <t>CRITÉRIO DE MEDIÇÃO</t>
  </si>
  <si>
    <t>Quantidade especificada em projeto.</t>
  </si>
  <si>
    <t>O item remunera o fornecimento e instalação de eletrodutos e conexões rígidos, em aço carbono de 3/4", tipo médio, com as características: costura longitudinal; luva e protetor de rosca; acabamento externo com galvanização eletrolítica, conforme NBR 13057; buchas, arruelas e braçadeiras em aço maleável galvanizado eletrolítico, para instalações elétricas e de telefonia, aparentes, ou enterradas; remunera também o fornecimento de materiais acessórios e a mão de obra necessária para a execução dos serviços: escavação e reaterro apiloado de valas com profundidade média de 0,60 m nas instalações enterradas, ou fixação por meio de braçadeiras quando a tubulação for aparente e a instalação de arame galvanizado para servir de guia à enfiação, inclusive nas tubulações secas.</t>
  </si>
  <si>
    <t>Contabilizar de acordo com o projeto. 
Distância em metros linear para atender todos os pontos de acionamento por botoeiras e deetectores.</t>
  </si>
  <si>
    <t>Cabo para rede independente de iluminação. Distância em metros linear para atender todos os pontos de iluminação de emêrgencia.</t>
  </si>
  <si>
    <t>Extintores de acordo com projeto</t>
  </si>
  <si>
    <t>Placas de Extintores e Acionadores</t>
  </si>
  <si>
    <t>Placas de saídas de emergência</t>
  </si>
  <si>
    <t>Luminárias de acordo com o projeto. Será medido por unidade de bloco autônomo instalado (un).</t>
  </si>
  <si>
    <t>O item remunera o fornecimento e instalação de tomada de 10 A – 250V, 2P + T, com placa, haste, contatos de prata e componentes de função elétrica em liga de cobre; referência comercial: 054343 da Pial Legrand ou equivalente. Norma técnica: NBR 14136.</t>
  </si>
  <si>
    <t>Tomadas para pontos de iluminação. Será medido por conjunto de tomada instalada (cj).</t>
  </si>
  <si>
    <t>cj</t>
  </si>
  <si>
    <t>O item remunera o fornecimento e instalação de extintor manual de pó químico seco, tipo portátil, capacidade extintora equivalente = 10 B (mínimo), agente extintor = bicarbonato de sódio, capacidade = 4 kg, destinado para a extinção de incêndios de classe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</si>
  <si>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de placa com sinalização, constituída por: chapa em PVC rígido, com espessura mínima de 1 mm, fita dupla face para fixação paralela na superfície; texto em vinílico adesivo; referência comercial: A002.01 fabricação ADVcomm, TAG 558 fabricação TAG Sinalização ou equivalente. Remunera também o fornecimento de certificado, materiais acessórios e mão de obra necessária para a fixação completa da placa, inclusive limpeza da superfície a ser aderida.</t>
  </si>
  <si>
    <t>O item remunera o fornecimento de placa com sinalização indicativa, sob medida, constituída por: chapa em acrílico cristal ou colorido, com espessura mínima de 2 mm e furos para fixação; texto em vinílico adesivo. Remunera também o fornecimento de parafusos cromados e buchas 
adequados, materiais acessórios e mão de obra necessária para a fixação da placa.</t>
  </si>
  <si>
    <t>O item remunera o fornecimento de disjuntor automático, linha residencial, com proteção termomagnética, padrão "bolt-on", unipolar, modelos com correntes variáveis de 10 A até 30 A e tensão de 127 / 220 V, conforme selo de conformidade do INMETRO da Pial Legrand, Eletromar / Cuttler Hammer, Soprano, Lorenzetti, ABB, GE ou equivalente; remunera também materiais acessórios e a mão de obra necessária para a instalação do disjuntor por meio de parafusos em suporte apropriado. Não remunera o fornecimento do suporte.</t>
  </si>
  <si>
    <t>Placa de sinalização em PVC fotoluminescente (200x200mm), com indicação de equipamentos
de alarme, detecção e extinção de incêndio</t>
  </si>
  <si>
    <t>Placa de sinalização em PVC fotoluminescente (240x120mm), com indicação de rota de
evacuação e saída de emergência</t>
  </si>
  <si>
    <t>O item remunera o fornecimento de placa com sinalização (240x120x2mm), constituída por: chapa em PVC rígido, fotoluminescente (aluminato de estrôncio), com espessura mínima de 2 mm, fita dupla face para fixação paralela na superfície; texto em vinílico adesivo; referência comercial: S2 da Net Placa, 3670 da TAG Sinalização, S2 da Perfect Vision ou equivalente. Remunera também o fornecimento de certificado, materiais acessórios e mão de obra necessária para a fixação completa da placa, inclusive limpeza da superfície a ser aderida.</t>
  </si>
  <si>
    <t>O item remunera o fornecimento de placa com sinalização (200x200x2mm), constituída por: chapa em PVC rígido, fotoluminescente (aluminato de estrôncio), com espessura mínima de 2 mm, fita dupla face para fixação paralela na superfície; texto em vinílico adesivo; referência comercial: E001.01B da ADVcomm, E2 da Net Placa, 17388 da TAG Sinalização ou equivalente. Remunera também o fornecimento de certificado, materiais acessórios e mão de obra necessária para a fixação completa da placa, inclusive limpeza da superfície a ser aderida.</t>
  </si>
  <si>
    <t>Responsável Técnico</t>
  </si>
  <si>
    <t>_______________________________</t>
  </si>
  <si>
    <t>CDHU</t>
  </si>
  <si>
    <t>Eletroduto galvanizado conforme NBR13057 - 3/4´ com acessórios</t>
  </si>
  <si>
    <t>Central quantificada de acordo com o projeto.</t>
  </si>
  <si>
    <t>O item remunera o fornecimento e instalação de bloco autônomo de iluminação de emergência, bateria com autonomia mínima de 1 hora, equipado com duas lâmpadas fluorescentes compactas de 11 W; referência comercial LANE 11 x 2 Unitron, ou F2 x 11 W Gevi Gamma ou equivalente. Remunera também materiais acessórios e mão de obra necessária para a instalação do bloco autônomo.</t>
  </si>
  <si>
    <t>Bloco autônomo de iluminação de emergência com autonomia mínima
de 1 hora, equipado com 2 lâmpadas de 11 W</t>
  </si>
  <si>
    <t>O item remunera o fornecimento do material e a mão-de-obra necessários para a limpeza geral de pisos, paredes, vidros, áreas externas, bancadas, louças, metais, etc., inclusive varreção, removendo-se materiais excedentes e resíduos de sujeiras, deixando a obra pronta para a utilização.</t>
  </si>
  <si>
    <t>46.10.010</t>
  </si>
  <si>
    <t>Tubo de cobre classe A, DN= 15mm (1/2´), inclusive conexões</t>
  </si>
  <si>
    <t>CENTRAL GLP</t>
  </si>
  <si>
    <t>CÁLCULO DA TAXA DE BDI - NOVAS CONSTRUÇÕES</t>
  </si>
  <si>
    <t>Em que:</t>
  </si>
  <si>
    <t>G = taxa representativa de Garantias;</t>
  </si>
  <si>
    <t>PV = Preço de Venda;</t>
  </si>
  <si>
    <t>AC = taxa representativa das despesas de rateio da Administração Central;</t>
  </si>
  <si>
    <t>DF = taxa representativa das Despesas Financeiras;</t>
  </si>
  <si>
    <t>CD = Custo Direto;</t>
  </si>
  <si>
    <t>S = taxa representativa de Seguros;</t>
  </si>
  <si>
    <t>L = taxa representativa do Lucro;</t>
  </si>
  <si>
    <t>BDI = Benefício e Despesas Indiretas (lucro e despesas indiretas);</t>
  </si>
  <si>
    <t>R = taxa representativa de Riscos;</t>
  </si>
  <si>
    <t>I = taxa representativa da incidência de Impostos.</t>
  </si>
  <si>
    <t>NOTA: As seguintes fórmulas decorrem de memorial desenvolvido pelo Tribunal de Contas da União - TCU, apresentado no âmbito do acórdão TC 025.990/2008-2</t>
  </si>
  <si>
    <t>TABELA DE BDI SUGERIDA PELO TCU</t>
  </si>
  <si>
    <t>DESCRIÇÃO</t>
  </si>
  <si>
    <t>MÍNIMO</t>
  </si>
  <si>
    <t>MÁXIMO</t>
  </si>
  <si>
    <t>MÉDIA</t>
  </si>
  <si>
    <t>ADOTADO</t>
  </si>
  <si>
    <t>ADMINISTRAÇÃO CENTRAL - LUCRO</t>
  </si>
  <si>
    <t>A. Central</t>
  </si>
  <si>
    <t>Lucro</t>
  </si>
  <si>
    <t>Até R$ 150.000,00</t>
  </si>
  <si>
    <t>De R$ 150.000,00 até R$ 1.500.000,00</t>
  </si>
  <si>
    <t>De R$ 1.500.000,00 até R$ 75.000.000,00</t>
  </si>
  <si>
    <t>De R$ 75.000.000,00até R$ 150.000.000,00</t>
  </si>
  <si>
    <t>Acima de R$ 150.000.000,00</t>
  </si>
  <si>
    <t>DESPESAS FINANCEIRAS</t>
  </si>
  <si>
    <t>SEGURO, RISCOS E GARANTIAS</t>
  </si>
  <si>
    <t>Seguros</t>
  </si>
  <si>
    <t>Garantias</t>
  </si>
  <si>
    <t>RISCOS</t>
  </si>
  <si>
    <t>Obras Simples, em condições favoráveis, com execução em ritmo adequado</t>
  </si>
  <si>
    <t>Obras medianas em áreas e/ou prazo, em condições normais de execução</t>
  </si>
  <si>
    <t>Obras complexas, em condições adversas, com execução em ritmo acelerado, em áreas restritas</t>
  </si>
  <si>
    <t>TRIBUTOS</t>
  </si>
  <si>
    <t>ISS*</t>
  </si>
  <si>
    <t>PIS</t>
  </si>
  <si>
    <t>CONFINS</t>
  </si>
  <si>
    <t xml:space="preserve">BDI </t>
  </si>
  <si>
    <t>RESUMO</t>
  </si>
  <si>
    <t>____________________________________</t>
  </si>
  <si>
    <t xml:space="preserve">Responsável Técnico </t>
  </si>
  <si>
    <t>PREFEITURA MUNICIPAL DE TIÊTE</t>
  </si>
  <si>
    <t xml:space="preserve">TIÊTE - SP </t>
  </si>
  <si>
    <t>INSTAÇÃO DE SISTEMA DE SEGURANÇA E COMBATE A INCÊNDIO DO GINÁSIO DE ESPORTES</t>
  </si>
  <si>
    <t xml:space="preserve">RUA NERVAL FERREIRA BRAGA, Nº 90  - NOVA TIÊTE </t>
  </si>
  <si>
    <t>2.092,71 M²</t>
  </si>
  <si>
    <t>SAÍDAS DE EMERGÊNCIA</t>
  </si>
  <si>
    <t>66.02.500</t>
  </si>
  <si>
    <t>Sirene audiovisual tipo endereçável</t>
  </si>
  <si>
    <t>50.05.430</t>
  </si>
  <si>
    <t>Detector óptico de fumaça com base endereçável</t>
  </si>
  <si>
    <t>50.05.450</t>
  </si>
  <si>
    <t>40.06.040</t>
  </si>
  <si>
    <t>Condulete metálico de 3/4´</t>
  </si>
  <si>
    <t>cj.</t>
  </si>
  <si>
    <t>Cabo de cobre flexível blindado de 3 x 1,5 mm², isolamento 600V, isolação em VC/E 105°C - para detecção de incêndio</t>
  </si>
  <si>
    <t>39.12.520</t>
  </si>
  <si>
    <t>50.05.312</t>
  </si>
  <si>
    <t>Bloco autônomo de iluminação de emergência LED, com autonomia mínima de 3 horas, fluxo luminoso de 2.000 até 3.000 lúmens, equipado com 2 faróis</t>
  </si>
  <si>
    <t>39.21.201</t>
  </si>
  <si>
    <t>Cabo de cobre flexível de 2 x 2,5 mm², isolamento 0,6/1 kV - isolação HEPR 90°C</t>
  </si>
  <si>
    <t>Cabo de cobre flexível de 2,5 mm², isolamento 0,6/1kV - isolação HEPR 90°C</t>
  </si>
  <si>
    <t>39.21.020</t>
  </si>
  <si>
    <t>50.10.110</t>
  </si>
  <si>
    <t>Extintor manual de pó químico seco ABC - capacidade de 4 kg</t>
  </si>
  <si>
    <t>Placa M1 40cm x 60cm</t>
  </si>
  <si>
    <t>28.20.840</t>
  </si>
  <si>
    <t>Barra antipânico para porta dupla com travamentos horizontal e vertical completa, com maçaneta tipo alavanca e chave, para vãos de 1,40 a 1,60 m</t>
  </si>
  <si>
    <t>28.20.850</t>
  </si>
  <si>
    <t>Barra antipânico para porta dupla com travamentos horizontal e vertical completa, com maçaneta tipo alavanca e chave, para vãos de 1,70 a 2,60 m</t>
  </si>
  <si>
    <t>Barra antipânico de sobrepor com maçaneta e chave, para porta dupla em vidro</t>
  </si>
  <si>
    <t>28.20.830</t>
  </si>
  <si>
    <t>04.14.040</t>
  </si>
  <si>
    <t>Retirada de esquadria em vidro</t>
  </si>
  <si>
    <t>Recolocação de vidro inclusive emassamento ou recolocação de baguetes</t>
  </si>
  <si>
    <t>26.20.020</t>
  </si>
  <si>
    <t>SERVIÇOS DE SERRALHERIA</t>
  </si>
  <si>
    <t>BDI FDE</t>
  </si>
  <si>
    <t>CO-34 CORRIMÃO DUPLO AÇO GALVANIZADO COM PINTURA ESMALTE</t>
  </si>
  <si>
    <t>06.03.100</t>
  </si>
  <si>
    <t>CO-34 Corrimão Duplo de Parede</t>
  </si>
  <si>
    <t>06.03.102</t>
  </si>
  <si>
    <t>CO-36 CORRIMÃO DUPLO INTERMEDIÁRIO AÇO GALVANIZADO COM PINTURA
ESMALTE</t>
  </si>
  <si>
    <t xml:space="preserve">CO-36 Corrimão Duplo Intermediário </t>
  </si>
  <si>
    <t>AG-04 ABRIGO PARA GAS COM 2 CILINDROS DE 45 KG</t>
  </si>
  <si>
    <t>08.02.001</t>
  </si>
  <si>
    <t xml:space="preserve">13.60.015 </t>
  </si>
  <si>
    <t>RETIRADA DE GUARDA-CORPOS EM GERAL</t>
  </si>
  <si>
    <t>Retirada de Guarda-Corpos em Geral</t>
  </si>
  <si>
    <t>CO-45 GUARDA-CORPO TUBULAR COM GRADIL DE FECHAMENTO H=110CM AÇO
GALVANIZADO COM PINTURA ESMALTE</t>
  </si>
  <si>
    <t>06.03.111</t>
  </si>
  <si>
    <t>Tiête, 17 de maio de 2022.</t>
  </si>
  <si>
    <t>Armadura em barra de aço CA-60 (A ou B) fyk = 600 Mpa</t>
  </si>
  <si>
    <t>10.01.060</t>
  </si>
  <si>
    <t>Kg</t>
  </si>
  <si>
    <t>Forma em madeira comum para fundação</t>
  </si>
  <si>
    <t>09.01.020</t>
  </si>
  <si>
    <t>Concreto preparado no local, fck = 20 Mpa</t>
  </si>
  <si>
    <t>11.03.090</t>
  </si>
  <si>
    <t>11.16.040</t>
  </si>
  <si>
    <t>Laudo c/ teste de estanqueidade em instalação de redes de distrib. De gáses combust. NBR 15526/08</t>
  </si>
  <si>
    <t xml:space="preserve">ESCADAS DAS ARQUIBANCADAS (degraus 54 c/ 1,20m + 8 c/ 1,80m) </t>
  </si>
  <si>
    <t>BASE: CDHU VERSÃO 185 - Data Base: Fev/2022 - FDE Jan/2022</t>
  </si>
  <si>
    <t>AG-04 Abrigo de gás 2 cilindros 45Kg</t>
  </si>
  <si>
    <t>CO-45 Guarda-Corpo Tubular com Gradil H=110 cm, com Pintura</t>
  </si>
  <si>
    <t>DATA DO DOCUMENTO: 17/05/2022</t>
  </si>
  <si>
    <t>Calculado à partir da quantidade de eletroduto, somado a 10% de sobras para emendas.</t>
  </si>
  <si>
    <t>Quantidade de um por detectores.</t>
  </si>
  <si>
    <t>Calculado à partir da distância em metros linear entre os pontos de sirene, somado a 10% de sobra para emendas.</t>
  </si>
  <si>
    <t>Placas de alerta GLP, Proibido Fumar e Alta Tensão</t>
  </si>
  <si>
    <t>Será estimada uma área trabalho minima para que mantida a obra limpa (m²).</t>
  </si>
  <si>
    <t>Medido de acordo com o caderno de detallhamento técnico AG-04.</t>
  </si>
  <si>
    <t>Medido atráves da apresentação do Laudo devidamente registrado e aprovado.</t>
  </si>
  <si>
    <t>O item remunera a retira e descarte do material.</t>
  </si>
  <si>
    <t>Quantidade estimada para 3 circuitos independentes de iluminação em ambientes diferentes da edificação.</t>
  </si>
  <si>
    <t>O item remunera o fornecimento e instalação de central de alarme, completa, destinada a processar sinais provenientes dos circuitos de alarmes distintos, convertê-los em indicações audiovisuais, comandar e controlar os demais componentes do sistema, microprocessada com saída em RS 232, equipada com painel sinóptico tipo cristal líquido, para até 125 (cento e vinte e cinco) zonas de alarmes endereçáveis, inclusive bateria no break para a central e sua memória, em 24 horas, referência FP-01 da Gevi Gama, ou equivalente.</t>
  </si>
  <si>
    <t>O item remunera o fornecimento e instalação de acionador manual tipo quebra vidro endereçável para acionamento de alarme tipo quebra vidro, em plástico ABS antichama, com acionamento automático através de botão push-botton ou manual através de chave reed swit; sistema de supervisão de estado de rede através de leds indicadores; referência comercial: Ascael, Asc ou
equivalente. Remunera também material acessórios para instalação.</t>
  </si>
  <si>
    <t xml:space="preserve">50.05.230 </t>
  </si>
  <si>
    <t>O item remunera o fornecimento e instalação de sirene audiovisual tipo endereçável, referencia comercial VRE-SVF da Verin, Strobe 99dB da Siemens ou equivalente, em caixa plástica ABS na cor vermelha com difusor em acrílico, corrente de alarme de 100mA, potência sonora de 90 a 110 decibéis a um metro de distância, som bitonal e sinalização através de leds vermelhos de alto brilho.</t>
  </si>
  <si>
    <t>O item remunera o fornecimento e instalação de detector óptico de fumaça com base, endereçável; remunera também material acessório para instalação.</t>
  </si>
  <si>
    <t>O item remunera o fornecimento e instalação de condulete, constituído por: corpo e tampa em alumínio silício de alta resistência mecânica, injetado ou fundido, com saídas laterais em vários modelos, com ou sem rosca, utilizado para interligar qualquer tipo de eletroduto com bitola de 3/4, ou incorporar equipamentos como tomadas, interruptores sejam eles de energia, telefonia ou
lógica, em redes aparentes abrigadas; 1 (uma) tampa tipo cega ou com furação compatível ao equipamento a ser instalado no seu interior; referência comercial Wetzel, Tramontina ou equivalente.</t>
  </si>
  <si>
    <t>O item remunera o fornecimento do cabo de cobre, com 3 condutores em cobre nú de têmpera mole, com diâmetro nominal de 3 x 1,5 mm², encordoamento classe 4; isolação termoplástico para têmpera mole VC / E 105°C, nível de isolamento de 600 V, para o sistema de detecção de incêndio. Remunera também materiais acessórios e a mão de obra necessária para a instalação do cabo. Norma técnica: NBR 17240.</t>
  </si>
  <si>
    <t>O item remunera o fornecimento de cabo formado por fios de cobre eletrolítico nu, têmpera mole, encordoamento flexível classe 5, isolação em composto termofixo HEPR 90º e cobertura composta com termoplástico PVC-ST2 (halogenado), conforme norma NBR 7286; remunera também materiais e a mão de obra necessária para a enfiação e instalação do cabo.</t>
  </si>
  <si>
    <t>O item remunera o fornecimento e instalação de bloco autônomo de iluminação de emergência completo, em caixa plástica, com dois faróis LED, autonomia mínima de 3 horas; fluxo luminoso de 2.000 até 3.000 lúmens; ref. FAE-LED216 da KBR, Bloco de 3.000 lumens da Segurimax ou equivalente. Remunera também materiais acessórios e a mão de obra para a instalação do bloco autônomo.</t>
  </si>
  <si>
    <t>O item remunera o fornecimento da mão-de-obra necessária para a retirada de esquadria em vidro de qualquer natureza, inclusive fixação; remunera também a seleção e a guarda do material reaproveitável.</t>
  </si>
  <si>
    <t>O item remunera o fornecimento da mão-de-obra e acessórios necessários para a recolocação de vidros em geral, com massa ou baguetes.</t>
  </si>
  <si>
    <t>O item remunera o fornecimento e instalação de conjunto de barra antipânico para portas duplas com ou sem rebatimento, modelo Push Bar, barra de acionamento com a palavra EMPURRE de maneira indelével e visível, para portas em vidro, travamento horizontal e vertical, jogo de hastes e trincos (superior e inferior), com acabamento em epóxi na cor prata, conforme norma NBR 11785. Remunera também materiais acessórios e a mão de obra necessária para a instalação completa.</t>
  </si>
  <si>
    <t>O item remunera o fornecimento e instalação de conjunto de barra antipânico para porta dupla com ou sem rebatimento, modelo Push Bar, barra de acionamento com a palavra EMPURRE de maneira indelével e visível, para portas com vão de 1,40 a 1,60 m e altura até 2,10 m, travamento horizontal e vertical, jogo de hastes e trincos (superior e inferior) conforme NBR 11785; referências: 1700D da Tekin, PHA composta por conjunto 2101 + barra 2104 + jogo de trincos 2202 + jogo de hastes 2204 da Dorma ou equivalente; fechadura externa com maçaneta tipo alavanca e cilindro para acionamento com chave; referência 105 da Tekin, maçaneta com chave da Dormetal ou equivalente. Remunera também materiais acessórios e a mão de obra necessária para a instalação completa.</t>
  </si>
  <si>
    <t>O item remunera o fornecimento e instalação de conjunto de barra antipânico para porta dupla com ou sem rebatimento, modelo Push Bar, barra de acionamento com a palavra EMPURRE de maneira indelével e visível, para portas com vão de 1,70 a 2,60 m e altura até 2,10 m, travamento horizontal e vertical, jogo de hastes e trincos (superior e inferior) conforme NBR 11785; referências: 1700D da Tekin, PHA composta por conjunto 2101 + barra 2104 + jogo de trincos 2202 + jogo de hastes 2204 da Dorma ou equivalente; fechadura externa com maçaneta tipo alavanca e cilindro para acionamento com chave; referência 105 da Tekin, maçaneta com chave da Dormetal ou equivalente. Remunera também materiais acessórios e a mão de obra necessária para a instalação completa.</t>
  </si>
  <si>
    <t>O item remunera o fornecimento e instalação de tubos de cobre, diâmetro nominal de 15 mm (1/2), classe A; inclusive conexões e materiais acessórios; abertura e fechamento de rasgos e recobrimento com argamassa à base de isolante térmico, para tubulações embutidas; ou escavação e reaterro apiloado de valas com profundidade média de 60 cm, para tubulações enterradas; ou fixação por grampos ou presilhas quando a tubulação for aparente.</t>
  </si>
  <si>
    <t>O item remunera o fornecimento de equipamentos e mão de obra necessários para o transporte interno à obra, lançamento e adensamento de concreto ou massa em fundação.</t>
  </si>
  <si>
    <t>O item remunera o fornecimento de betoneira, pedra britada números 1, cimento, areia e a mão de obra necessária para o preparo do concreto, com resistência mínima à compressão de 20 MPa. Norma técnica: NBR 12655.</t>
  </si>
  <si>
    <t>O item remunera o fornecimento dos materiais e a mão de obra para execução e instalação da forma, incluindo escoras, gravatas, desmoldante e desforma.</t>
  </si>
  <si>
    <t>O item remunera o fornecimento de aço CA-60 (A ou B) com fyk igual 600 MPa, dobramento, transporte e colocação de armaduras de qualquer bitola e qualquer comprimento; estão incluídos no item os serviços e materiais secundários como arame, espaçadores, perdas decorrentes de desbitolamento, cortes e pontas de traspasse para emendas.</t>
  </si>
  <si>
    <t>Quantidade de acordo com o projeto.</t>
  </si>
  <si>
    <t>Medido de acordo com o caderno de detallhamento CO-34 da Pasta Técnica.</t>
  </si>
  <si>
    <t>Medido de acordo com o caderno de detallhamento CO-36 da Pasta Técnica.</t>
  </si>
  <si>
    <t>Medido de acordo com o caderno de detallhamento CO-45 da Pasta Técnica.</t>
  </si>
  <si>
    <r>
      <rPr>
        <b/>
        <sz val="8"/>
        <color theme="1"/>
        <rFont val="Arial"/>
        <family val="2"/>
      </rPr>
      <t>DESCRIÇÃO</t>
    </r>
    <r>
      <rPr>
        <sz val="8"/>
        <color theme="1"/>
        <rFont val="Arial"/>
        <family val="2"/>
      </rPr>
      <t xml:space="preserve"> </t>
    </r>
    <r>
      <rPr>
        <b/>
        <sz val="8"/>
        <color theme="1"/>
        <rFont val="Arial"/>
        <family val="2"/>
      </rPr>
      <t>DOS</t>
    </r>
    <r>
      <rPr>
        <sz val="8"/>
        <color theme="1"/>
        <rFont val="Arial"/>
        <family val="2"/>
      </rPr>
      <t xml:space="preserve"> </t>
    </r>
    <r>
      <rPr>
        <b/>
        <sz val="8"/>
        <color theme="1"/>
        <rFont val="Arial"/>
        <family val="2"/>
      </rPr>
      <t>SERVIÇOS</t>
    </r>
  </si>
  <si>
    <t>Quantidade de acordo com o projeto.
***OBS: não foram consideradas as BAP da duas portas de madeira maciça da entrada principal</t>
  </si>
  <si>
    <t>Quantidade medida no local.</t>
  </si>
  <si>
    <t xml:space="preserve">
(4*79,2)*0,395</t>
  </si>
  <si>
    <t>(0,2*((36*(1,2+0,3))+(18*(1,2+0,3+0,3))+(8*(1,8+0,3+0,3))))</t>
  </si>
  <si>
    <t>Retirar folhas da porta de vidro para iverção do sentido de abertura. 2*(2,4*2,1)</t>
  </si>
  <si>
    <t>Reinstalação das portas com o sentido da abertura invertido. 2*(2,4*2,1)</t>
  </si>
  <si>
    <t>79,2*0,3*0,2</t>
  </si>
  <si>
    <r>
      <rPr>
        <b/>
        <sz val="10"/>
        <rFont val="Arial"/>
        <family val="2"/>
      </rPr>
      <t>DESCRIÇÃO</t>
    </r>
    <r>
      <rPr>
        <sz val="10"/>
        <rFont val="Arial"/>
        <family val="2"/>
      </rPr>
      <t xml:space="preserve"> </t>
    </r>
    <r>
      <rPr>
        <b/>
        <sz val="10"/>
        <rFont val="Arial"/>
        <family val="2"/>
      </rPr>
      <t>DOS</t>
    </r>
    <r>
      <rPr>
        <sz val="10"/>
        <rFont val="Arial"/>
        <family val="2"/>
      </rPr>
      <t xml:space="preserve"> </t>
    </r>
    <r>
      <rPr>
        <b/>
        <sz val="10"/>
        <rFont val="Arial"/>
        <family val="2"/>
      </rPr>
      <t>SERVIÇOS</t>
    </r>
  </si>
  <si>
    <r>
      <t xml:space="preserve">PR. UNIT.(R$)
</t>
    </r>
    <r>
      <rPr>
        <b/>
        <sz val="10"/>
        <color rgb="FFFF0000"/>
        <rFont val="Arial"/>
        <family val="2"/>
      </rPr>
      <t>SEM</t>
    </r>
    <r>
      <rPr>
        <b/>
        <sz val="10"/>
        <rFont val="Arial"/>
        <family val="2"/>
      </rPr>
      <t xml:space="preserve"> BDI</t>
    </r>
  </si>
  <si>
    <t>1.2</t>
  </si>
  <si>
    <t>1.3</t>
  </si>
  <si>
    <t>1.4</t>
  </si>
  <si>
    <t>1.5</t>
  </si>
  <si>
    <t>1.6</t>
  </si>
  <si>
    <t>1.7</t>
  </si>
  <si>
    <t>1.8</t>
  </si>
  <si>
    <t>4.2</t>
  </si>
  <si>
    <t>4.3</t>
  </si>
  <si>
    <t>4.4</t>
  </si>
  <si>
    <t>5.5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</si>
</sst>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R$&quot;\ * #,##0.00_-;\-&quot;R$&quot;\ * #,##0.00_-;_-&quot;R$&quot;\ * &quot;-&quot;??_-;_-@_-"/>
    <numFmt numFmtId="164" formatCode="&quot;R$&quot;#,##0;&quot;-R$&quot;#,##0"/>
    <numFmt numFmtId="165" formatCode="&quot; R$&quot;* #,##0.00\ ;&quot; R$&quot;* \(#,##0.00\);&quot; R$&quot;* \-#\ ;@\ "/>
    <numFmt numFmtId="166" formatCode="0.000%"/>
  </numFmts>
  <fonts count="31" x14ac:knownFonts="1">
    <font>
      <sz val="11"/>
      <color theme="1"/>
      <name val="Calibri"/>
      <family val="2"/>
      <scheme val="minor"/>
    </font>
    <font>
      <sz val="11"/>
      <color theme="1"/>
      <name val="Calibri"/>
      <family val="2"/>
      <scheme val="minor"/>
    </font>
    <font>
      <b/>
      <sz val="8"/>
      <name val="Arial"/>
      <family val="2"/>
    </font>
    <font>
      <sz val="8"/>
      <name val="Arial"/>
      <family val="2"/>
    </font>
    <font>
      <b/>
      <sz val="8"/>
      <color theme="1"/>
      <name val="Arial"/>
      <family val="2"/>
    </font>
    <font>
      <sz val="8"/>
      <color theme="1"/>
      <name val="Arial"/>
      <family val="2"/>
    </font>
    <font>
      <sz val="12"/>
      <name val="Arial"/>
      <family val="2"/>
    </font>
    <font>
      <b/>
      <sz val="12"/>
      <name val="Arial"/>
      <family val="2"/>
    </font>
    <font>
      <sz val="10"/>
      <name val="Arial"/>
      <family val="2"/>
    </font>
    <font>
      <b/>
      <sz val="12"/>
      <color theme="1"/>
      <name val="Times New Roman"/>
      <family val="1"/>
    </font>
    <font>
      <sz val="11"/>
      <name val="Arial"/>
      <family val="2"/>
    </font>
    <font>
      <i/>
      <sz val="11"/>
      <color theme="1"/>
      <name val="Calibri"/>
      <family val="2"/>
      <scheme val="minor"/>
    </font>
    <font>
      <i/>
      <sz val="10"/>
      <color rgb="FF000000"/>
      <name val="Arial"/>
      <family val="2"/>
    </font>
    <font>
      <u/>
      <sz val="11"/>
      <color theme="10"/>
      <name val="Calibri"/>
      <family val="2"/>
      <scheme val="minor"/>
    </font>
    <font>
      <i/>
      <sz val="11"/>
      <color theme="10"/>
      <name val="Calibri"/>
      <family val="2"/>
      <scheme val="minor"/>
    </font>
    <font>
      <sz val="12"/>
      <color theme="1"/>
      <name val="Arial"/>
      <family val="2"/>
    </font>
    <font>
      <sz val="11"/>
      <name val="Calibri"/>
      <family val="2"/>
      <scheme val="minor"/>
    </font>
    <font>
      <sz val="8"/>
      <name val="Times New Roman"/>
      <family val="1"/>
    </font>
    <font>
      <sz val="9"/>
      <color theme="1"/>
      <name val="Calibri"/>
      <family val="2"/>
      <scheme val="minor"/>
    </font>
    <font>
      <b/>
      <sz val="9"/>
      <name val="Calibri"/>
      <family val="2"/>
      <scheme val="minor"/>
    </font>
    <font>
      <sz val="9"/>
      <name val="Calibri"/>
      <family val="2"/>
      <scheme val="minor"/>
    </font>
    <font>
      <b/>
      <sz val="14"/>
      <name val="Calibri"/>
      <family val="2"/>
      <scheme val="minor"/>
    </font>
    <font>
      <b/>
      <sz val="10"/>
      <name val="Arial"/>
      <family val="2"/>
    </font>
    <font>
      <sz val="11"/>
      <name val="Times New Roman"/>
      <family val="1"/>
    </font>
    <font>
      <sz val="8"/>
      <name val="Calibri"/>
      <family val="2"/>
      <scheme val="minor"/>
    </font>
    <font>
      <b/>
      <sz val="10"/>
      <color theme="0"/>
      <name val="Arial"/>
      <family val="2"/>
    </font>
    <font>
      <b/>
      <sz val="10"/>
      <color theme="1"/>
      <name val="Arial"/>
      <family val="2"/>
    </font>
    <font>
      <b/>
      <sz val="11"/>
      <name val="Arial"/>
      <family val="2"/>
    </font>
    <font>
      <b/>
      <sz val="8"/>
      <color theme="1"/>
      <name val="Times New Roman"/>
      <family val="1"/>
    </font>
    <font>
      <sz val="10"/>
      <color theme="1"/>
      <name val="Calibri"/>
      <family val="2"/>
      <scheme val="minor"/>
    </font>
    <font>
      <b/>
      <sz val="10"/>
      <color rgb="FFFF0000"/>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theme="0" tint="-0.249977111117893"/>
        <bgColor rgb="FF92D050"/>
      </patternFill>
    </fill>
    <fill>
      <patternFill patternType="solid">
        <fgColor theme="1" tint="0.249977111117893"/>
        <bgColor indexed="64"/>
      </patternFill>
    </fill>
    <fill>
      <patternFill patternType="solid">
        <fgColor indexed="22"/>
        <bgColor indexed="31"/>
      </patternFill>
    </fill>
    <fill>
      <patternFill patternType="solid">
        <fgColor theme="0" tint="-0.249977111117893"/>
        <bgColor indexed="31"/>
      </patternFill>
    </fill>
    <fill>
      <patternFill patternType="solid">
        <fgColor theme="0"/>
        <bgColor indexed="31"/>
      </patternFill>
    </fill>
    <fill>
      <patternFill patternType="solid">
        <fgColor theme="2" tint="-9.9978637043366805E-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34998626667073579"/>
        <bgColor indexed="26"/>
      </patternFill>
    </fill>
    <fill>
      <patternFill patternType="solid">
        <fgColor theme="0" tint="-0.14999847407452621"/>
        <bgColor indexed="64"/>
      </patternFill>
    </fill>
    <fill>
      <patternFill patternType="solid">
        <fgColor theme="6"/>
        <bgColor rgb="FFBFBFBF"/>
      </patternFill>
    </fill>
  </fills>
  <borders count="7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style="hair">
        <color indexed="8"/>
      </right>
      <top/>
      <bottom/>
      <diagonal/>
    </border>
    <border>
      <left style="hair">
        <color indexed="8"/>
      </left>
      <right style="hair">
        <color indexed="8"/>
      </right>
      <top/>
      <bottom/>
      <diagonal/>
    </border>
    <border>
      <left/>
      <right style="hair">
        <color indexed="8"/>
      </right>
      <top style="hair">
        <color indexed="8"/>
      </top>
      <bottom style="hair">
        <color indexed="8"/>
      </bottom>
      <diagonal/>
    </border>
    <border>
      <left style="thin">
        <color indexed="64"/>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64"/>
      </right>
      <top style="hair">
        <color indexed="8"/>
      </top>
      <bottom style="hair">
        <color indexed="8"/>
      </bottom>
      <diagonal/>
    </border>
    <border>
      <left style="thin">
        <color indexed="64"/>
      </left>
      <right/>
      <top style="hair">
        <color indexed="8"/>
      </top>
      <bottom/>
      <diagonal/>
    </border>
    <border>
      <left/>
      <right/>
      <top style="hair">
        <color indexed="8"/>
      </top>
      <bottom/>
      <diagonal/>
    </border>
    <border>
      <left/>
      <right style="thin">
        <color indexed="64"/>
      </right>
      <top style="hair">
        <color indexed="8"/>
      </top>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style="hair">
        <color indexed="8"/>
      </right>
      <top style="hair">
        <color indexed="8"/>
      </top>
      <bottom style="hair">
        <color indexed="8"/>
      </bottom>
      <diagonal/>
    </border>
    <border>
      <left style="thin">
        <color indexed="64"/>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style="hair">
        <color indexed="8"/>
      </left>
      <right style="thin">
        <color indexed="64"/>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hair">
        <color indexed="64"/>
      </right>
      <top style="hair">
        <color indexed="8"/>
      </top>
      <bottom style="hair">
        <color indexed="8"/>
      </bottom>
      <diagonal/>
    </border>
    <border>
      <left style="hair">
        <color indexed="64"/>
      </left>
      <right style="hair">
        <color indexed="8"/>
      </right>
      <top style="hair">
        <color indexed="8"/>
      </top>
      <bottom style="thin">
        <color indexed="64"/>
      </bottom>
      <diagonal/>
    </border>
    <border>
      <left style="hair">
        <color indexed="8"/>
      </left>
      <right style="hair">
        <color indexed="64"/>
      </right>
      <top style="hair">
        <color indexed="8"/>
      </top>
      <bottom style="thin">
        <color indexed="64"/>
      </bottom>
      <diagonal/>
    </border>
    <border>
      <left style="thin">
        <color rgb="FF000000"/>
      </left>
      <right/>
      <top/>
      <bottom style="thin">
        <color rgb="FF000000"/>
      </bottom>
      <diagonal/>
    </border>
    <border>
      <left style="thin">
        <color indexed="64"/>
      </left>
      <right style="thin">
        <color indexed="64"/>
      </right>
      <top/>
      <bottom/>
      <diagonal/>
    </border>
    <border>
      <left style="thin">
        <color rgb="FF000000"/>
      </left>
      <right/>
      <top/>
      <bottom/>
      <diagonal/>
    </border>
    <border>
      <left/>
      <right/>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dashed">
        <color indexed="64"/>
      </top>
      <bottom/>
      <diagonal/>
    </border>
    <border>
      <left/>
      <right style="medium">
        <color indexed="64"/>
      </right>
      <top style="dashed">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164" fontId="8" fillId="0" borderId="0" applyFill="0" applyBorder="0" applyAlignment="0" applyProtection="0"/>
    <xf numFmtId="0" fontId="13" fillId="0" borderId="0" applyNumberFormat="0" applyFill="0" applyBorder="0" applyAlignment="0" applyProtection="0"/>
    <xf numFmtId="9" fontId="8" fillId="0" borderId="0" applyFont="0" applyFill="0" applyBorder="0" applyAlignment="0" applyProtection="0"/>
  </cellStyleXfs>
  <cellXfs count="320">
    <xf numFmtId="0" fontId="0" fillId="0" borderId="0" xfId="0"/>
    <xf numFmtId="0" fontId="0" fillId="0" borderId="0" xfId="0" applyAlignment="1">
      <alignment horizontal="center"/>
    </xf>
    <xf numFmtId="0" fontId="3" fillId="3"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0" xfId="0" applyBorder="1"/>
    <xf numFmtId="0" fontId="2" fillId="0" borderId="13" xfId="0" applyFont="1" applyFill="1" applyBorder="1" applyAlignment="1">
      <alignment vertical="center" wrapText="1"/>
    </xf>
    <xf numFmtId="0" fontId="3" fillId="0" borderId="8"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2" fontId="0" fillId="0" borderId="0" xfId="0" applyNumberFormat="1"/>
    <xf numFmtId="2" fontId="3" fillId="3" borderId="8" xfId="0" applyNumberFormat="1" applyFont="1" applyFill="1" applyBorder="1" applyAlignment="1">
      <alignment horizontal="center" vertical="center" wrapText="1"/>
    </xf>
    <xf numFmtId="0" fontId="6" fillId="0" borderId="3" xfId="0" applyFont="1" applyBorder="1"/>
    <xf numFmtId="0" fontId="6" fillId="0" borderId="4" xfId="0" applyFont="1" applyBorder="1"/>
    <xf numFmtId="0" fontId="6" fillId="0" borderId="5" xfId="0" applyFont="1" applyBorder="1"/>
    <xf numFmtId="0" fontId="6" fillId="0" borderId="0" xfId="0" applyFont="1" applyBorder="1"/>
    <xf numFmtId="0" fontId="7" fillId="0" borderId="0" xfId="0" applyFont="1" applyBorder="1" applyAlignment="1">
      <alignment vertical="center"/>
    </xf>
    <xf numFmtId="0" fontId="7" fillId="0" borderId="16" xfId="0" applyFont="1" applyBorder="1" applyAlignment="1">
      <alignment vertical="center"/>
    </xf>
    <xf numFmtId="0" fontId="6" fillId="0" borderId="15" xfId="0" applyFont="1" applyBorder="1" applyAlignment="1">
      <alignment horizontal="center" vertical="center"/>
    </xf>
    <xf numFmtId="0" fontId="6" fillId="0" borderId="16" xfId="0" applyFont="1" applyBorder="1"/>
    <xf numFmtId="0" fontId="6" fillId="0" borderId="27" xfId="0" applyFont="1" applyBorder="1" applyAlignment="1">
      <alignment horizontal="center"/>
    </xf>
    <xf numFmtId="0" fontId="6" fillId="0" borderId="28" xfId="0" applyFont="1" applyBorder="1" applyAlignment="1">
      <alignment horizontal="center"/>
    </xf>
    <xf numFmtId="10" fontId="6" fillId="7" borderId="30" xfId="0" applyNumberFormat="1" applyFont="1" applyFill="1" applyBorder="1" applyAlignment="1">
      <alignment horizontal="center"/>
    </xf>
    <xf numFmtId="4" fontId="6" fillId="7" borderId="30" xfId="0" applyNumberFormat="1" applyFont="1" applyFill="1" applyBorder="1" applyAlignment="1">
      <alignment horizontal="center"/>
    </xf>
    <xf numFmtId="4" fontId="6" fillId="7" borderId="31" xfId="0" applyNumberFormat="1" applyFont="1" applyFill="1" applyBorder="1" applyAlignment="1">
      <alignment horizontal="center"/>
    </xf>
    <xf numFmtId="10" fontId="6" fillId="7" borderId="33" xfId="0" applyNumberFormat="1" applyFont="1" applyFill="1" applyBorder="1" applyAlignment="1">
      <alignment horizontal="center"/>
    </xf>
    <xf numFmtId="4" fontId="6" fillId="7" borderId="33" xfId="0" applyNumberFormat="1" applyFont="1" applyFill="1" applyBorder="1" applyAlignment="1">
      <alignment horizontal="center"/>
    </xf>
    <xf numFmtId="4" fontId="6" fillId="7" borderId="34" xfId="0" applyNumberFormat="1" applyFont="1" applyFill="1" applyBorder="1" applyAlignment="1">
      <alignment horizontal="center"/>
    </xf>
    <xf numFmtId="10" fontId="6" fillId="0" borderId="27" xfId="0" applyNumberFormat="1" applyFont="1" applyBorder="1" applyAlignment="1">
      <alignment horizontal="center"/>
    </xf>
    <xf numFmtId="165" fontId="6" fillId="0" borderId="27" xfId="3" applyNumberFormat="1" applyFont="1" applyFill="1" applyBorder="1" applyAlignment="1" applyProtection="1">
      <alignment horizontal="center"/>
    </xf>
    <xf numFmtId="10" fontId="6" fillId="0" borderId="27" xfId="0" applyNumberFormat="1" applyFont="1" applyFill="1" applyBorder="1" applyAlignment="1">
      <alignment horizontal="center"/>
    </xf>
    <xf numFmtId="4" fontId="6" fillId="0" borderId="28" xfId="0" applyNumberFormat="1" applyFont="1" applyFill="1" applyBorder="1" applyAlignment="1">
      <alignment horizontal="center"/>
    </xf>
    <xf numFmtId="10" fontId="6" fillId="0" borderId="24" xfId="0" applyNumberFormat="1" applyFont="1" applyFill="1" applyBorder="1" applyAlignment="1">
      <alignment horizontal="center"/>
    </xf>
    <xf numFmtId="166" fontId="6" fillId="0" borderId="27" xfId="0" applyNumberFormat="1" applyFont="1" applyBorder="1" applyAlignment="1">
      <alignment horizontal="center"/>
    </xf>
    <xf numFmtId="4" fontId="6" fillId="0" borderId="27" xfId="0" applyNumberFormat="1" applyFont="1" applyBorder="1" applyAlignment="1">
      <alignment horizontal="center"/>
    </xf>
    <xf numFmtId="10" fontId="6" fillId="7" borderId="27" xfId="0" applyNumberFormat="1" applyFont="1" applyFill="1" applyBorder="1" applyAlignment="1">
      <alignment horizontal="center"/>
    </xf>
    <xf numFmtId="10" fontId="6" fillId="7" borderId="24" xfId="0" applyNumberFormat="1" applyFont="1" applyFill="1" applyBorder="1" applyAlignment="1">
      <alignment horizontal="center"/>
    </xf>
    <xf numFmtId="4" fontId="6" fillId="7" borderId="28" xfId="0" applyNumberFormat="1" applyFont="1" applyFill="1" applyBorder="1" applyAlignment="1">
      <alignment horizontal="center"/>
    </xf>
    <xf numFmtId="10" fontId="6" fillId="8" borderId="24" xfId="0" applyNumberFormat="1" applyFont="1" applyFill="1" applyBorder="1" applyAlignment="1">
      <alignment horizontal="center"/>
    </xf>
    <xf numFmtId="0" fontId="6" fillId="7" borderId="0" xfId="0" applyFont="1" applyFill="1" applyBorder="1"/>
    <xf numFmtId="10" fontId="6" fillId="2" borderId="24" xfId="0" applyNumberFormat="1" applyFont="1" applyFill="1" applyBorder="1" applyAlignment="1">
      <alignment horizontal="center"/>
    </xf>
    <xf numFmtId="10" fontId="6" fillId="3" borderId="27" xfId="0" applyNumberFormat="1" applyFont="1" applyFill="1" applyBorder="1" applyAlignment="1">
      <alignment horizontal="center"/>
    </xf>
    <xf numFmtId="10" fontId="6" fillId="9" borderId="24" xfId="0" applyNumberFormat="1" applyFont="1" applyFill="1" applyBorder="1" applyAlignment="1">
      <alignment horizontal="center"/>
    </xf>
    <xf numFmtId="4" fontId="6" fillId="9" borderId="28" xfId="0" applyNumberFormat="1" applyFont="1" applyFill="1" applyBorder="1" applyAlignment="1">
      <alignment horizontal="center"/>
    </xf>
    <xf numFmtId="10" fontId="6" fillId="3" borderId="24" xfId="0" applyNumberFormat="1" applyFont="1" applyFill="1" applyBorder="1" applyAlignment="1">
      <alignment horizontal="center"/>
    </xf>
    <xf numFmtId="10" fontId="6" fillId="10" borderId="24" xfId="0" applyNumberFormat="1" applyFont="1" applyFill="1" applyBorder="1" applyAlignment="1">
      <alignment horizontal="center"/>
    </xf>
    <xf numFmtId="4" fontId="6" fillId="10" borderId="28" xfId="0" applyNumberFormat="1" applyFont="1" applyFill="1" applyBorder="1" applyAlignment="1">
      <alignment horizontal="center"/>
    </xf>
    <xf numFmtId="10" fontId="6" fillId="9" borderId="27" xfId="0" applyNumberFormat="1" applyFont="1" applyFill="1" applyBorder="1" applyAlignment="1">
      <alignment horizontal="center"/>
    </xf>
    <xf numFmtId="10" fontId="6" fillId="8" borderId="28" xfId="0" applyNumberFormat="1" applyFont="1" applyFill="1" applyBorder="1" applyAlignment="1">
      <alignment horizontal="center"/>
    </xf>
    <xf numFmtId="4" fontId="6" fillId="0" borderId="41" xfId="0" applyNumberFormat="1" applyFont="1" applyFill="1" applyBorder="1" applyAlignment="1">
      <alignment horizontal="center"/>
    </xf>
    <xf numFmtId="10" fontId="6" fillId="7" borderId="41" xfId="0" applyNumberFormat="1" applyFont="1" applyFill="1" applyBorder="1" applyAlignment="1">
      <alignment horizontal="center"/>
    </xf>
    <xf numFmtId="4" fontId="6" fillId="3" borderId="41" xfId="0" applyNumberFormat="1" applyFont="1" applyFill="1" applyBorder="1" applyAlignment="1">
      <alignment horizontal="center"/>
    </xf>
    <xf numFmtId="4" fontId="6" fillId="9" borderId="41" xfId="0" applyNumberFormat="1" applyFont="1" applyFill="1" applyBorder="1" applyAlignment="1">
      <alignment horizontal="center"/>
    </xf>
    <xf numFmtId="4" fontId="6" fillId="7" borderId="41" xfId="0" applyNumberFormat="1" applyFont="1" applyFill="1" applyBorder="1" applyAlignment="1">
      <alignment horizontal="center"/>
    </xf>
    <xf numFmtId="10" fontId="6" fillId="0" borderId="41" xfId="0" applyNumberFormat="1" applyFont="1" applyFill="1" applyBorder="1" applyAlignment="1">
      <alignment horizontal="center"/>
    </xf>
    <xf numFmtId="4" fontId="6" fillId="2" borderId="41" xfId="0" applyNumberFormat="1" applyFont="1" applyFill="1" applyBorder="1" applyAlignment="1">
      <alignment horizontal="center"/>
    </xf>
    <xf numFmtId="10" fontId="6" fillId="9" borderId="41" xfId="0" applyNumberFormat="1" applyFont="1" applyFill="1" applyBorder="1" applyAlignment="1">
      <alignment horizontal="center"/>
    </xf>
    <xf numFmtId="4" fontId="6" fillId="8" borderId="41" xfId="0" applyNumberFormat="1" applyFont="1" applyFill="1" applyBorder="1" applyAlignment="1">
      <alignment horizontal="center"/>
    </xf>
    <xf numFmtId="0" fontId="2" fillId="2" borderId="8" xfId="0" applyFont="1" applyFill="1" applyBorder="1" applyAlignment="1">
      <alignment horizontal="center" vertical="center" wrapText="1"/>
    </xf>
    <xf numFmtId="44" fontId="3" fillId="3" borderId="8" xfId="0" applyNumberFormat="1" applyFont="1" applyFill="1" applyBorder="1" applyAlignment="1">
      <alignment horizontal="center" vertical="center" wrapText="1"/>
    </xf>
    <xf numFmtId="4" fontId="6" fillId="8" borderId="28" xfId="0" applyNumberFormat="1" applyFont="1" applyFill="1" applyBorder="1" applyAlignment="1">
      <alignment horizontal="center"/>
    </xf>
    <xf numFmtId="10" fontId="2" fillId="0" borderId="14" xfId="1" applyNumberFormat="1" applyFont="1" applyFill="1" applyBorder="1" applyAlignment="1">
      <alignment horizontal="center" vertical="center" wrapText="1"/>
    </xf>
    <xf numFmtId="0" fontId="0" fillId="0" borderId="0" xfId="0" applyAlignment="1">
      <alignment horizontal="right"/>
    </xf>
    <xf numFmtId="0" fontId="12" fillId="0" borderId="0" xfId="0" applyFont="1" applyAlignment="1">
      <alignment horizontal="right"/>
    </xf>
    <xf numFmtId="0" fontId="15" fillId="0" borderId="0" xfId="0" applyFont="1" applyAlignment="1">
      <alignment horizontal="right"/>
    </xf>
    <xf numFmtId="0" fontId="2" fillId="2" borderId="48" xfId="0" applyFont="1" applyFill="1" applyBorder="1" applyAlignment="1">
      <alignment horizontal="center" vertical="center" wrapText="1"/>
    </xf>
    <xf numFmtId="0" fontId="3" fillId="2" borderId="48" xfId="0" applyFont="1" applyFill="1" applyBorder="1" applyAlignment="1">
      <alignment horizontal="center" vertical="center" wrapText="1"/>
    </xf>
    <xf numFmtId="2" fontId="2" fillId="4" borderId="48" xfId="0" applyNumberFormat="1" applyFont="1" applyFill="1" applyBorder="1" applyAlignment="1">
      <alignment horizontal="center" vertical="center" wrapText="1"/>
    </xf>
    <xf numFmtId="0" fontId="2" fillId="4" borderId="48" xfId="0" applyFont="1" applyFill="1" applyBorder="1" applyAlignment="1">
      <alignment horizontal="center" vertical="center" wrapText="1"/>
    </xf>
    <xf numFmtId="2" fontId="3" fillId="0" borderId="8" xfId="0" applyNumberFormat="1" applyFont="1" applyFill="1" applyBorder="1" applyAlignment="1">
      <alignment horizontal="center" vertical="center" shrinkToFit="1"/>
    </xf>
    <xf numFmtId="2" fontId="3" fillId="0" borderId="8" xfId="0" applyNumberFormat="1" applyFont="1" applyFill="1" applyBorder="1" applyAlignment="1">
      <alignment horizontal="center" vertical="center" wrapText="1"/>
    </xf>
    <xf numFmtId="44" fontId="3" fillId="0" borderId="8" xfId="0" applyNumberFormat="1" applyFont="1" applyFill="1" applyBorder="1" applyAlignment="1">
      <alignment horizontal="center" vertical="center" wrapText="1"/>
    </xf>
    <xf numFmtId="0" fontId="16" fillId="0" borderId="0" xfId="0" applyFont="1"/>
    <xf numFmtId="0" fontId="16" fillId="3" borderId="0" xfId="0" applyFont="1" applyFill="1"/>
    <xf numFmtId="2" fontId="3" fillId="3" borderId="8" xfId="0" applyNumberFormat="1" applyFont="1" applyFill="1" applyBorder="1" applyAlignment="1">
      <alignment horizontal="center" vertical="center" shrinkToFit="1"/>
    </xf>
    <xf numFmtId="0" fontId="3" fillId="0" borderId="8" xfId="0" applyFont="1" applyFill="1" applyBorder="1" applyAlignment="1">
      <alignment horizontal="left" vertical="center" wrapText="1"/>
    </xf>
    <xf numFmtId="0" fontId="18" fillId="0" borderId="0" xfId="0" applyFont="1"/>
    <xf numFmtId="0" fontId="20" fillId="0" borderId="0" xfId="0" applyFont="1" applyAlignment="1">
      <alignment horizontal="left" vertical="center"/>
    </xf>
    <xf numFmtId="0" fontId="19" fillId="0" borderId="0" xfId="0" applyFont="1" applyAlignment="1">
      <alignment horizontal="left" vertical="center"/>
    </xf>
    <xf numFmtId="0" fontId="20" fillId="0" borderId="0" xfId="0" applyFont="1"/>
    <xf numFmtId="0" fontId="20" fillId="0" borderId="52" xfId="0" applyFont="1" applyBorder="1" applyAlignment="1">
      <alignment horizontal="left" vertical="center"/>
    </xf>
    <xf numFmtId="49" fontId="19" fillId="0" borderId="53" xfId="0" applyNumberFormat="1" applyFont="1" applyBorder="1" applyAlignment="1">
      <alignment horizontal="left" vertical="center" wrapText="1"/>
    </xf>
    <xf numFmtId="49" fontId="20" fillId="0" borderId="56" xfId="0" applyNumberFormat="1" applyFont="1" applyBorder="1" applyAlignment="1">
      <alignment horizontal="left" vertical="center" wrapText="1"/>
    </xf>
    <xf numFmtId="49" fontId="20" fillId="0" borderId="59" xfId="0" applyNumberFormat="1" applyFont="1" applyBorder="1" applyAlignment="1">
      <alignment horizontal="left" vertical="center" wrapText="1"/>
    </xf>
    <xf numFmtId="0" fontId="19" fillId="0" borderId="0" xfId="0" applyFont="1" applyAlignment="1">
      <alignment horizontal="center" vertical="center"/>
    </xf>
    <xf numFmtId="0" fontId="19" fillId="0" borderId="49" xfId="0" applyFont="1" applyBorder="1" applyAlignment="1">
      <alignment horizontal="center"/>
    </xf>
    <xf numFmtId="0" fontId="20" fillId="12" borderId="53" xfId="0" applyFont="1" applyFill="1" applyBorder="1" applyAlignment="1">
      <alignment horizontal="center" vertical="center"/>
    </xf>
    <xf numFmtId="0" fontId="20" fillId="12" borderId="54" xfId="0" applyFont="1" applyFill="1" applyBorder="1" applyAlignment="1">
      <alignment horizontal="center" vertical="center"/>
    </xf>
    <xf numFmtId="0" fontId="20" fillId="12" borderId="55" xfId="0" applyFont="1" applyFill="1" applyBorder="1" applyAlignment="1">
      <alignment horizontal="center" vertical="center"/>
    </xf>
    <xf numFmtId="0" fontId="20" fillId="0" borderId="56" xfId="0" applyFont="1" applyBorder="1" applyAlignment="1">
      <alignment horizontal="right"/>
    </xf>
    <xf numFmtId="10" fontId="20" fillId="0" borderId="57" xfId="5" applyNumberFormat="1" applyFont="1" applyFill="1" applyBorder="1" applyAlignment="1">
      <alignment horizontal="center" vertical="center"/>
    </xf>
    <xf numFmtId="10" fontId="19" fillId="0" borderId="57" xfId="5" applyNumberFormat="1" applyFont="1" applyFill="1" applyBorder="1" applyAlignment="1" applyProtection="1">
      <alignment horizontal="center" vertical="center"/>
      <protection locked="0"/>
    </xf>
    <xf numFmtId="10" fontId="19" fillId="0" borderId="58" xfId="5" applyNumberFormat="1" applyFont="1" applyFill="1" applyBorder="1" applyAlignment="1" applyProtection="1">
      <alignment horizontal="center" vertical="center"/>
      <protection locked="0"/>
    </xf>
    <xf numFmtId="0" fontId="20" fillId="12" borderId="56" xfId="0" applyFont="1" applyFill="1" applyBorder="1" applyAlignment="1">
      <alignment horizontal="center" vertical="center"/>
    </xf>
    <xf numFmtId="0" fontId="20" fillId="14" borderId="56" xfId="0" applyFont="1" applyFill="1" applyBorder="1" applyAlignment="1">
      <alignment horizontal="left"/>
    </xf>
    <xf numFmtId="0" fontId="20" fillId="0" borderId="56" xfId="0" applyFont="1" applyBorder="1" applyAlignment="1">
      <alignment horizontal="justify" wrapText="1"/>
    </xf>
    <xf numFmtId="0" fontId="20" fillId="0" borderId="56" xfId="0" applyFont="1" applyBorder="1" applyAlignment="1">
      <alignment horizontal="left"/>
    </xf>
    <xf numFmtId="0" fontId="19" fillId="12" borderId="56" xfId="0" applyFont="1" applyFill="1" applyBorder="1" applyAlignment="1">
      <alignment horizontal="center"/>
    </xf>
    <xf numFmtId="0" fontId="20" fillId="0" borderId="59" xfId="0" applyFont="1" applyBorder="1" applyAlignment="1">
      <alignment horizontal="right"/>
    </xf>
    <xf numFmtId="0" fontId="16" fillId="0" borderId="0" xfId="0" applyFont="1" applyAlignment="1">
      <alignment horizontal="center"/>
    </xf>
    <xf numFmtId="2" fontId="16" fillId="0" borderId="0" xfId="0" applyNumberFormat="1" applyFont="1"/>
    <xf numFmtId="0" fontId="2" fillId="5" borderId="48" xfId="0" applyFont="1" applyFill="1" applyBorder="1" applyAlignment="1">
      <alignment horizontal="center" vertical="center" wrapText="1"/>
    </xf>
    <xf numFmtId="0" fontId="3" fillId="5" borderId="48" xfId="0" applyFont="1" applyFill="1" applyBorder="1" applyAlignment="1">
      <alignment horizontal="center" vertical="center" wrapText="1"/>
    </xf>
    <xf numFmtId="44" fontId="2" fillId="2" borderId="8" xfId="0" applyNumberFormat="1" applyFont="1" applyFill="1" applyBorder="1" applyAlignment="1">
      <alignment wrapText="1"/>
    </xf>
    <xf numFmtId="0" fontId="16" fillId="0" borderId="0" xfId="0" applyFont="1" applyFill="1"/>
    <xf numFmtId="44" fontId="2" fillId="2" borderId="8" xfId="0" applyNumberFormat="1" applyFont="1" applyFill="1" applyBorder="1" applyAlignment="1">
      <alignment vertical="center" wrapText="1"/>
    </xf>
    <xf numFmtId="4" fontId="3" fillId="0" borderId="8" xfId="0" applyNumberFormat="1" applyFont="1" applyFill="1" applyBorder="1" applyAlignment="1">
      <alignment horizontal="center" vertical="center" wrapText="1"/>
    </xf>
    <xf numFmtId="0" fontId="10" fillId="0" borderId="0" xfId="0" applyFont="1" applyAlignment="1">
      <alignment horizontal="right"/>
    </xf>
    <xf numFmtId="0" fontId="23" fillId="0" borderId="0" xfId="0" applyFont="1" applyAlignment="1">
      <alignment horizontal="right" vertical="center" indent="15"/>
    </xf>
    <xf numFmtId="0" fontId="6" fillId="0" borderId="0" xfId="0" applyFont="1"/>
    <xf numFmtId="0" fontId="16" fillId="0" borderId="0" xfId="0" applyFont="1" applyFill="1" applyBorder="1"/>
    <xf numFmtId="0" fontId="23" fillId="0" borderId="0" xfId="0" applyFont="1" applyFill="1" applyBorder="1" applyAlignment="1">
      <alignment horizontal="right" vertical="center" indent="15"/>
    </xf>
    <xf numFmtId="0" fontId="8" fillId="0" borderId="0" xfId="0" applyFont="1" applyAlignment="1">
      <alignment horizontal="center" vertical="center"/>
    </xf>
    <xf numFmtId="0" fontId="8" fillId="0" borderId="0" xfId="0" applyFont="1" applyAlignment="1">
      <alignment horizontal="right"/>
    </xf>
    <xf numFmtId="0" fontId="6" fillId="15" borderId="35" xfId="0" applyFont="1" applyFill="1" applyBorder="1" applyAlignment="1">
      <alignment vertical="center"/>
    </xf>
    <xf numFmtId="0" fontId="7" fillId="15" borderId="27" xfId="0" applyFont="1" applyFill="1" applyBorder="1" applyAlignment="1">
      <alignment vertical="center"/>
    </xf>
    <xf numFmtId="166" fontId="6" fillId="15" borderId="27" xfId="0" applyNumberFormat="1" applyFont="1" applyFill="1" applyBorder="1" applyAlignment="1">
      <alignment horizontal="center" vertical="center"/>
    </xf>
    <xf numFmtId="165" fontId="7" fillId="15" borderId="27" xfId="3" applyNumberFormat="1" applyFont="1" applyFill="1" applyBorder="1" applyAlignment="1" applyProtection="1">
      <alignment horizontal="center" vertical="center"/>
    </xf>
    <xf numFmtId="10" fontId="6" fillId="15" borderId="27" xfId="0" applyNumberFormat="1" applyFont="1" applyFill="1" applyBorder="1" applyAlignment="1">
      <alignment horizontal="center" vertical="center"/>
    </xf>
    <xf numFmtId="4" fontId="6" fillId="15" borderId="41" xfId="0" applyNumberFormat="1" applyFont="1" applyFill="1" applyBorder="1" applyAlignment="1">
      <alignment horizontal="center" vertical="center"/>
    </xf>
    <xf numFmtId="10" fontId="6" fillId="15" borderId="24" xfId="0" applyNumberFormat="1" applyFont="1" applyFill="1" applyBorder="1" applyAlignment="1">
      <alignment horizontal="center" vertical="center"/>
    </xf>
    <xf numFmtId="4" fontId="6" fillId="15" borderId="28" xfId="0" applyNumberFormat="1" applyFont="1" applyFill="1" applyBorder="1" applyAlignment="1">
      <alignment horizontal="center" vertical="center"/>
    </xf>
    <xf numFmtId="0" fontId="6" fillId="15" borderId="36" xfId="0" applyFont="1" applyFill="1" applyBorder="1" applyAlignment="1">
      <alignment vertical="center"/>
    </xf>
    <xf numFmtId="0" fontId="7" fillId="15" borderId="37" xfId="0" applyFont="1" applyFill="1" applyBorder="1" applyAlignment="1">
      <alignment vertical="center"/>
    </xf>
    <xf numFmtId="0" fontId="6" fillId="15" borderId="37" xfId="0" applyFont="1" applyFill="1" applyBorder="1" applyAlignment="1">
      <alignment vertical="center"/>
    </xf>
    <xf numFmtId="165" fontId="7" fillId="15" borderId="37" xfId="2" applyNumberFormat="1" applyFont="1" applyFill="1" applyBorder="1" applyAlignment="1" applyProtection="1">
      <alignment vertical="center"/>
    </xf>
    <xf numFmtId="10" fontId="6" fillId="15" borderId="37" xfId="0" applyNumberFormat="1" applyFont="1" applyFill="1" applyBorder="1" applyAlignment="1">
      <alignment horizontal="center" vertical="center"/>
    </xf>
    <xf numFmtId="4" fontId="6" fillId="15" borderId="38" xfId="0" applyNumberFormat="1" applyFont="1" applyFill="1" applyBorder="1" applyAlignment="1">
      <alignment horizontal="center" vertical="center"/>
    </xf>
    <xf numFmtId="10" fontId="6" fillId="15" borderId="42" xfId="0" applyNumberFormat="1" applyFont="1" applyFill="1" applyBorder="1" applyAlignment="1">
      <alignment horizontal="center" vertical="center"/>
    </xf>
    <xf numFmtId="4" fontId="6" fillId="15" borderId="43" xfId="0" applyNumberFormat="1" applyFont="1" applyFill="1" applyBorder="1" applyAlignment="1">
      <alignment horizontal="center" vertical="center"/>
    </xf>
    <xf numFmtId="10" fontId="6" fillId="15" borderId="40" xfId="0" applyNumberFormat="1" applyFont="1" applyFill="1" applyBorder="1" applyAlignment="1">
      <alignment horizontal="center" vertical="center"/>
    </xf>
    <xf numFmtId="4" fontId="7" fillId="15" borderId="39" xfId="0" applyNumberFormat="1" applyFont="1" applyFill="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left" vertical="center"/>
    </xf>
    <xf numFmtId="0" fontId="25" fillId="0" borderId="13" xfId="0" applyFont="1" applyFill="1" applyBorder="1" applyAlignment="1">
      <alignment horizontal="center" vertical="center" wrapText="1"/>
    </xf>
    <xf numFmtId="9" fontId="22" fillId="11" borderId="13" xfId="1" applyFont="1" applyFill="1" applyBorder="1" applyAlignment="1">
      <alignment horizontal="center" vertical="center" wrapText="1"/>
    </xf>
    <xf numFmtId="0" fontId="26" fillId="11" borderId="13" xfId="0" applyFont="1" applyFill="1" applyBorder="1" applyAlignment="1">
      <alignment horizontal="center" vertical="center" wrapText="1"/>
    </xf>
    <xf numFmtId="44" fontId="27" fillId="2" borderId="8" xfId="0" applyNumberFormat="1" applyFont="1" applyFill="1" applyBorder="1" applyAlignment="1">
      <alignment vertical="center"/>
    </xf>
    <xf numFmtId="0" fontId="16" fillId="3" borderId="0" xfId="0" applyFont="1" applyFill="1" applyBorder="1"/>
    <xf numFmtId="0" fontId="17" fillId="3" borderId="0" xfId="0" applyFont="1" applyFill="1" applyBorder="1" applyAlignment="1">
      <alignment vertical="center" wrapText="1"/>
    </xf>
    <xf numFmtId="4" fontId="3" fillId="3" borderId="8"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center"/>
    </xf>
    <xf numFmtId="2" fontId="0" fillId="0" borderId="0" xfId="0" applyNumberFormat="1" applyFont="1"/>
    <xf numFmtId="0" fontId="4" fillId="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2" fontId="4" fillId="4" borderId="10"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2" fontId="5" fillId="0" borderId="7" xfId="0" applyNumberFormat="1" applyFont="1" applyFill="1" applyBorder="1" applyAlignment="1">
      <alignment horizontal="center" vertical="center" shrinkToFit="1"/>
    </xf>
    <xf numFmtId="2" fontId="5" fillId="0" borderId="7" xfId="0" applyNumberFormat="1" applyFont="1" applyFill="1" applyBorder="1" applyAlignment="1">
      <alignment horizontal="left" vertical="center" wrapText="1" shrinkToFit="1"/>
    </xf>
    <xf numFmtId="2" fontId="5" fillId="3" borderId="8" xfId="0" applyNumberFormat="1" applyFont="1" applyFill="1" applyBorder="1" applyAlignment="1">
      <alignment horizontal="left" vertical="center" wrapText="1"/>
    </xf>
    <xf numFmtId="2" fontId="5" fillId="0" borderId="78" xfId="0" applyNumberFormat="1" applyFont="1" applyFill="1" applyBorder="1" applyAlignment="1">
      <alignment horizontal="left" vertical="center" wrapText="1" shrinkToFit="1"/>
    </xf>
    <xf numFmtId="0" fontId="4" fillId="2" borderId="46" xfId="0"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2" fontId="5" fillId="0" borderId="8" xfId="0" applyNumberFormat="1" applyFont="1" applyFill="1" applyBorder="1" applyAlignment="1">
      <alignment horizontal="left" vertical="center" wrapText="1" shrinkToFit="1"/>
    </xf>
    <xf numFmtId="0" fontId="4" fillId="2" borderId="4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2" fontId="5" fillId="3" borderId="6" xfId="0" applyNumberFormat="1" applyFont="1" applyFill="1" applyBorder="1" applyAlignment="1">
      <alignment horizontal="left" vertical="center" wrapText="1"/>
    </xf>
    <xf numFmtId="0" fontId="4" fillId="2"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45" xfId="0" applyFont="1" applyFill="1" applyBorder="1" applyAlignment="1">
      <alignment horizontal="left" vertical="center" wrapText="1"/>
    </xf>
    <xf numFmtId="2" fontId="5" fillId="3" borderId="45" xfId="0" applyNumberFormat="1"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8" xfId="0" applyFont="1" applyFill="1" applyBorder="1" applyAlignment="1">
      <alignment vertical="center" wrapText="1"/>
    </xf>
    <xf numFmtId="0" fontId="0" fillId="0" borderId="0" xfId="0" applyFont="1" applyAlignment="1">
      <alignment horizontal="center" vertical="center"/>
    </xf>
    <xf numFmtId="0" fontId="22" fillId="0" borderId="8" xfId="0" applyFont="1" applyFill="1" applyBorder="1" applyAlignment="1">
      <alignment horizontal="left" wrapText="1"/>
    </xf>
    <xf numFmtId="0" fontId="29" fillId="0" borderId="0" xfId="0" applyFont="1"/>
    <xf numFmtId="0" fontId="22" fillId="0" borderId="12" xfId="0" applyFont="1" applyFill="1" applyBorder="1" applyAlignment="1">
      <alignment horizontal="center" vertical="center" wrapText="1"/>
    </xf>
    <xf numFmtId="0" fontId="22" fillId="0" borderId="13" xfId="0" applyFont="1" applyFill="1" applyBorder="1" applyAlignment="1">
      <alignment vertical="center" wrapText="1"/>
    </xf>
    <xf numFmtId="0" fontId="29" fillId="0" borderId="0" xfId="0" applyFont="1" applyFill="1"/>
    <xf numFmtId="0" fontId="22" fillId="2" borderId="48"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22" fillId="5" borderId="48" xfId="0" applyFont="1" applyFill="1" applyBorder="1" applyAlignment="1">
      <alignment horizontal="center" vertical="center" wrapText="1"/>
    </xf>
    <xf numFmtId="2" fontId="22" fillId="17" borderId="48"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left" vertical="center" wrapText="1"/>
    </xf>
    <xf numFmtId="4" fontId="8" fillId="0" borderId="8" xfId="0" applyNumberFormat="1" applyFont="1" applyFill="1" applyBorder="1" applyAlignment="1">
      <alignment horizontal="center" vertical="center" wrapText="1"/>
    </xf>
    <xf numFmtId="2" fontId="8" fillId="16" borderId="8" xfId="0" applyNumberFormat="1" applyFont="1" applyFill="1" applyBorder="1" applyAlignment="1">
      <alignment horizontal="center" vertical="center" wrapText="1"/>
    </xf>
    <xf numFmtId="0" fontId="4" fillId="0" borderId="8" xfId="0" applyFont="1" applyFill="1" applyBorder="1" applyAlignment="1">
      <alignment wrapText="1"/>
    </xf>
    <xf numFmtId="0" fontId="2" fillId="0" borderId="14"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vertical="center" wrapText="1"/>
    </xf>
    <xf numFmtId="10" fontId="4" fillId="0" borderId="8" xfId="1" applyNumberFormat="1" applyFont="1" applyFill="1" applyBorder="1" applyAlignment="1">
      <alignment horizontal="center" vertical="center" wrapText="1"/>
    </xf>
    <xf numFmtId="0" fontId="5" fillId="0" borderId="8" xfId="0" applyFont="1" applyFill="1" applyBorder="1" applyAlignment="1">
      <alignment vertical="center" wrapText="1"/>
    </xf>
    <xf numFmtId="0" fontId="27" fillId="2" borderId="8" xfId="0" applyFont="1" applyFill="1" applyBorder="1" applyAlignment="1">
      <alignment horizontal="right" vertical="center" wrapText="1"/>
    </xf>
    <xf numFmtId="0" fontId="2" fillId="2" borderId="8" xfId="0" applyFont="1" applyFill="1" applyBorder="1" applyAlignment="1">
      <alignment horizontal="left" wrapText="1"/>
    </xf>
    <xf numFmtId="0" fontId="2" fillId="2" borderId="8"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5" fillId="6" borderId="12"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8" xfId="0" applyFont="1" applyFill="1" applyBorder="1" applyAlignment="1">
      <alignment horizontal="left" wrapText="1"/>
    </xf>
    <xf numFmtId="0" fontId="2" fillId="0" borderId="8"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22" fillId="0" borderId="8" xfId="0" applyFont="1" applyFill="1" applyBorder="1" applyAlignment="1">
      <alignment horizontal="left" wrapText="1"/>
    </xf>
    <xf numFmtId="0" fontId="22" fillId="0" borderId="8" xfId="0" applyFont="1" applyFill="1" applyBorder="1" applyAlignment="1">
      <alignment horizontal="left" vertical="center" wrapText="1"/>
    </xf>
    <xf numFmtId="0" fontId="0" fillId="0" borderId="47" xfId="4" applyFont="1" applyBorder="1" applyAlignment="1">
      <alignment horizontal="right" wrapText="1"/>
    </xf>
    <xf numFmtId="0" fontId="0" fillId="0" borderId="47" xfId="0" applyFont="1" applyBorder="1" applyAlignment="1">
      <alignment horizontal="right"/>
    </xf>
    <xf numFmtId="0" fontId="4" fillId="0" borderId="8" xfId="0" applyFont="1" applyFill="1" applyBorder="1" applyAlignment="1">
      <alignment horizontal="left" wrapText="1"/>
    </xf>
    <xf numFmtId="0" fontId="4" fillId="2" borderId="8" xfId="0" applyFont="1" applyFill="1" applyBorder="1" applyAlignment="1">
      <alignment horizontal="left" wrapText="1"/>
    </xf>
    <xf numFmtId="0" fontId="28" fillId="6" borderId="12"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8"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4" fillId="2" borderId="7" xfId="0" applyFont="1" applyFill="1" applyBorder="1" applyAlignment="1">
      <alignment horizontal="left" wrapText="1"/>
    </xf>
    <xf numFmtId="0" fontId="4" fillId="2" borderId="1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5" xfId="0" applyFont="1" applyFill="1" applyBorder="1" applyAlignment="1">
      <alignment horizontal="left" wrapText="1"/>
    </xf>
    <xf numFmtId="0" fontId="4" fillId="2" borderId="0" xfId="0" applyFont="1" applyFill="1" applyBorder="1" applyAlignment="1">
      <alignment horizontal="left" wrapText="1"/>
    </xf>
    <xf numFmtId="0" fontId="4" fillId="2" borderId="16" xfId="0" applyFont="1" applyFill="1" applyBorder="1" applyAlignment="1">
      <alignment horizontal="left" wrapText="1"/>
    </xf>
    <xf numFmtId="0" fontId="20" fillId="0" borderId="56" xfId="0" applyFont="1" applyBorder="1" applyAlignment="1">
      <alignment horizontal="right" vertical="center" wrapText="1"/>
    </xf>
    <xf numFmtId="0" fontId="20" fillId="0" borderId="57" xfId="0" applyFont="1" applyBorder="1" applyAlignment="1">
      <alignment horizontal="right" vertical="center" wrapText="1"/>
    </xf>
    <xf numFmtId="10" fontId="20" fillId="0" borderId="57" xfId="5" applyNumberFormat="1" applyFont="1" applyFill="1" applyBorder="1" applyAlignment="1">
      <alignment horizontal="center"/>
    </xf>
    <xf numFmtId="10" fontId="20" fillId="0" borderId="58" xfId="5" applyNumberFormat="1" applyFont="1" applyFill="1" applyBorder="1" applyAlignment="1">
      <alignment horizontal="center"/>
    </xf>
    <xf numFmtId="0" fontId="20" fillId="0" borderId="56" xfId="0" applyFont="1" applyBorder="1" applyAlignment="1">
      <alignment horizontal="right" vertical="center"/>
    </xf>
    <xf numFmtId="0" fontId="20" fillId="0" borderId="57" xfId="0" applyFont="1" applyBorder="1" applyAlignment="1">
      <alignment horizontal="right" vertical="center"/>
    </xf>
    <xf numFmtId="0" fontId="20" fillId="0" borderId="59" xfId="0" applyFont="1" applyBorder="1" applyAlignment="1">
      <alignment horizontal="right" vertical="center" wrapText="1"/>
    </xf>
    <xf numFmtId="0" fontId="20" fillId="0" borderId="60" xfId="0" applyFont="1" applyBorder="1" applyAlignment="1">
      <alignment horizontal="right" vertical="center" wrapText="1"/>
    </xf>
    <xf numFmtId="10" fontId="20" fillId="0" borderId="60" xfId="5" applyNumberFormat="1" applyFont="1" applyFill="1" applyBorder="1" applyAlignment="1">
      <alignment horizontal="center"/>
    </xf>
    <xf numFmtId="10" fontId="20" fillId="0" borderId="61" xfId="5" applyNumberFormat="1" applyFont="1" applyFill="1" applyBorder="1" applyAlignment="1">
      <alignment horizontal="center"/>
    </xf>
    <xf numFmtId="0" fontId="20" fillId="3" borderId="0" xfId="0" applyFont="1" applyFill="1" applyAlignment="1">
      <alignment horizontal="right"/>
    </xf>
    <xf numFmtId="0" fontId="19" fillId="13" borderId="49" xfId="0" applyFont="1" applyFill="1" applyBorder="1" applyAlignment="1">
      <alignment horizontal="center"/>
    </xf>
    <xf numFmtId="0" fontId="19" fillId="13" borderId="50" xfId="0" applyFont="1" applyFill="1" applyBorder="1" applyAlignment="1">
      <alignment horizontal="center"/>
    </xf>
    <xf numFmtId="0" fontId="19" fillId="13" borderId="51" xfId="0" applyFont="1" applyFill="1" applyBorder="1" applyAlignment="1">
      <alignment horizont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20" fillId="0" borderId="53" xfId="0" applyFont="1" applyBorder="1" applyAlignment="1">
      <alignment horizontal="right" vertical="center" wrapText="1"/>
    </xf>
    <xf numFmtId="0" fontId="20" fillId="0" borderId="54" xfId="0" applyFont="1" applyBorder="1" applyAlignment="1">
      <alignment horizontal="right" vertical="center" wrapText="1"/>
    </xf>
    <xf numFmtId="10" fontId="20" fillId="0" borderId="54" xfId="5" applyNumberFormat="1" applyFont="1" applyFill="1" applyBorder="1" applyAlignment="1">
      <alignment horizontal="center"/>
    </xf>
    <xf numFmtId="10" fontId="20" fillId="0" borderId="55" xfId="5" applyNumberFormat="1" applyFont="1" applyFill="1" applyBorder="1" applyAlignment="1">
      <alignment horizontal="center"/>
    </xf>
    <xf numFmtId="10" fontId="20" fillId="0" borderId="57" xfId="5" applyNumberFormat="1" applyFont="1" applyFill="1" applyBorder="1" applyAlignment="1">
      <alignment horizontal="center" vertical="center"/>
    </xf>
    <xf numFmtId="10" fontId="20" fillId="0" borderId="60" xfId="5" applyNumberFormat="1" applyFont="1" applyFill="1" applyBorder="1" applyAlignment="1">
      <alignment horizontal="center" vertical="center"/>
    </xf>
    <xf numFmtId="10" fontId="21" fillId="13" borderId="74" xfId="5" applyNumberFormat="1" applyFont="1" applyFill="1" applyBorder="1" applyAlignment="1">
      <alignment horizontal="center" vertical="center"/>
    </xf>
    <xf numFmtId="10" fontId="21" fillId="13" borderId="75" xfId="5" applyNumberFormat="1" applyFont="1" applyFill="1" applyBorder="1" applyAlignment="1">
      <alignment horizontal="center" vertical="center"/>
    </xf>
    <xf numFmtId="10" fontId="21" fillId="13" borderId="15" xfId="5" applyNumberFormat="1" applyFont="1" applyFill="1" applyBorder="1" applyAlignment="1">
      <alignment horizontal="center" vertical="center"/>
    </xf>
    <xf numFmtId="10" fontId="21" fillId="13" borderId="76" xfId="5" applyNumberFormat="1" applyFont="1" applyFill="1" applyBorder="1" applyAlignment="1">
      <alignment horizontal="center" vertical="center"/>
    </xf>
    <xf numFmtId="10" fontId="21" fillId="13" borderId="77" xfId="5" applyNumberFormat="1" applyFont="1" applyFill="1" applyBorder="1" applyAlignment="1">
      <alignment horizontal="center" vertical="center"/>
    </xf>
    <xf numFmtId="10" fontId="21" fillId="13" borderId="67" xfId="5" applyNumberFormat="1" applyFont="1" applyFill="1" applyBorder="1" applyAlignment="1">
      <alignment horizontal="center" vertical="center"/>
    </xf>
    <xf numFmtId="10" fontId="20" fillId="3" borderId="57" xfId="0" applyNumberFormat="1" applyFont="1" applyFill="1" applyBorder="1" applyAlignment="1" applyProtection="1">
      <alignment horizontal="center" vertical="center"/>
      <protection locked="0"/>
    </xf>
    <xf numFmtId="10" fontId="20" fillId="3" borderId="58" xfId="0" applyNumberFormat="1" applyFont="1" applyFill="1" applyBorder="1" applyAlignment="1" applyProtection="1">
      <alignment horizontal="center" vertical="center"/>
      <protection locked="0"/>
    </xf>
    <xf numFmtId="10" fontId="20" fillId="12" borderId="57" xfId="5" applyNumberFormat="1" applyFont="1" applyFill="1" applyBorder="1" applyAlignment="1">
      <alignment horizontal="center" vertical="center"/>
    </xf>
    <xf numFmtId="0" fontId="19" fillId="12" borderId="57" xfId="0" applyFont="1" applyFill="1" applyBorder="1" applyAlignment="1">
      <alignment horizontal="center" vertical="center"/>
    </xf>
    <xf numFmtId="0" fontId="19" fillId="12" borderId="58" xfId="0" applyFont="1" applyFill="1" applyBorder="1" applyAlignment="1">
      <alignment horizontal="center" vertical="center"/>
    </xf>
    <xf numFmtId="10" fontId="20" fillId="0" borderId="57" xfId="0" applyNumberFormat="1" applyFont="1" applyBorder="1" applyAlignment="1" applyProtection="1">
      <alignment horizontal="center" vertical="center"/>
      <protection locked="0"/>
    </xf>
    <xf numFmtId="10" fontId="20" fillId="0" borderId="58" xfId="0" applyNumberFormat="1" applyFont="1" applyBorder="1" applyAlignment="1" applyProtection="1">
      <alignment horizontal="center" vertical="center"/>
      <protection locked="0"/>
    </xf>
    <xf numFmtId="10" fontId="19" fillId="12" borderId="57" xfId="0" applyNumberFormat="1" applyFont="1" applyFill="1" applyBorder="1" applyAlignment="1">
      <alignment horizontal="center" vertical="center"/>
    </xf>
    <xf numFmtId="10" fontId="20" fillId="14" borderId="57" xfId="5" applyNumberFormat="1" applyFont="1" applyFill="1" applyBorder="1" applyAlignment="1">
      <alignment horizontal="center" vertical="center"/>
    </xf>
    <xf numFmtId="10" fontId="20" fillId="14" borderId="57" xfId="0" applyNumberFormat="1" applyFont="1" applyFill="1" applyBorder="1" applyAlignment="1" applyProtection="1">
      <alignment horizontal="center" vertical="center"/>
      <protection locked="0"/>
    </xf>
    <xf numFmtId="0" fontId="20" fillId="14" borderId="58" xfId="0" applyFont="1" applyFill="1" applyBorder="1" applyAlignment="1" applyProtection="1">
      <alignment horizontal="center" vertical="center"/>
      <protection locked="0"/>
    </xf>
    <xf numFmtId="10" fontId="19" fillId="12" borderId="72" xfId="0" applyNumberFormat="1" applyFont="1" applyFill="1" applyBorder="1" applyAlignment="1">
      <alignment horizontal="center" vertical="center"/>
    </xf>
    <xf numFmtId="10" fontId="19" fillId="12" borderId="73" xfId="0" applyNumberFormat="1" applyFont="1" applyFill="1" applyBorder="1" applyAlignment="1">
      <alignment horizontal="center" vertical="center"/>
    </xf>
    <xf numFmtId="10" fontId="19" fillId="12" borderId="57" xfId="0" applyNumberFormat="1" applyFont="1" applyFill="1" applyBorder="1" applyAlignment="1" applyProtection="1">
      <alignment horizontal="center" vertical="center"/>
      <protection locked="0"/>
    </xf>
    <xf numFmtId="0" fontId="19" fillId="12" borderId="58" xfId="0" applyFont="1" applyFill="1" applyBorder="1" applyAlignment="1" applyProtection="1">
      <alignment horizontal="center" vertical="center"/>
      <protection locked="0"/>
    </xf>
    <xf numFmtId="49" fontId="20" fillId="0" borderId="57" xfId="0" applyNumberFormat="1" applyFont="1" applyBorder="1" applyAlignment="1">
      <alignment horizontal="left" vertical="center" wrapText="1"/>
    </xf>
    <xf numFmtId="49" fontId="20" fillId="0" borderId="58" xfId="0" applyNumberFormat="1" applyFont="1" applyBorder="1" applyAlignment="1">
      <alignment horizontal="left" vertical="center" wrapText="1"/>
    </xf>
    <xf numFmtId="49" fontId="20" fillId="0" borderId="60" xfId="0" applyNumberFormat="1" applyFont="1" applyBorder="1" applyAlignment="1">
      <alignment horizontal="left" vertical="center" wrapText="1"/>
    </xf>
    <xf numFmtId="49" fontId="20" fillId="0" borderId="61" xfId="0" applyNumberFormat="1" applyFont="1" applyBorder="1" applyAlignment="1">
      <alignment horizontal="left"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19" fillId="13" borderId="62" xfId="0" applyFont="1" applyFill="1" applyBorder="1" applyAlignment="1">
      <alignment horizontal="center" vertical="center"/>
    </xf>
    <xf numFmtId="0" fontId="19" fillId="13" borderId="63" xfId="0" applyFont="1" applyFill="1" applyBorder="1" applyAlignment="1">
      <alignment horizontal="center" vertical="center"/>
    </xf>
    <xf numFmtId="0" fontId="19" fillId="13" borderId="64" xfId="0" applyFont="1" applyFill="1" applyBorder="1" applyAlignment="1">
      <alignment horizontal="center" vertical="center"/>
    </xf>
    <xf numFmtId="0" fontId="19" fillId="13" borderId="65" xfId="0" applyFont="1" applyFill="1" applyBorder="1" applyAlignment="1">
      <alignment horizontal="center" vertical="center"/>
    </xf>
    <xf numFmtId="0" fontId="19" fillId="13" borderId="66" xfId="0" applyFont="1" applyFill="1" applyBorder="1" applyAlignment="1">
      <alignment horizontal="center" vertical="center"/>
    </xf>
    <xf numFmtId="0" fontId="19" fillId="13" borderId="67" xfId="0" applyFont="1" applyFill="1" applyBorder="1" applyAlignment="1">
      <alignment horizontal="center" vertical="center"/>
    </xf>
    <xf numFmtId="0" fontId="19" fillId="13" borderId="49" xfId="0" applyFont="1" applyFill="1" applyBorder="1" applyAlignment="1">
      <alignment horizontal="center" vertical="center"/>
    </xf>
    <xf numFmtId="0" fontId="19" fillId="13" borderId="50" xfId="0" applyFont="1" applyFill="1" applyBorder="1" applyAlignment="1">
      <alignment horizontal="center" vertical="center"/>
    </xf>
    <xf numFmtId="0" fontId="19" fillId="13" borderId="51" xfId="0" applyFont="1" applyFill="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49" fontId="19" fillId="0" borderId="54" xfId="0" applyNumberFormat="1" applyFont="1" applyBorder="1" applyAlignment="1">
      <alignment horizontal="left" vertical="center" wrapText="1"/>
    </xf>
    <xf numFmtId="49" fontId="20" fillId="0" borderId="54" xfId="0" applyNumberFormat="1" applyFont="1" applyBorder="1" applyAlignment="1">
      <alignment horizontal="left" vertical="center" wrapText="1"/>
    </xf>
    <xf numFmtId="49" fontId="20" fillId="0" borderId="55" xfId="0" applyNumberFormat="1" applyFont="1" applyBorder="1" applyAlignment="1">
      <alignment horizontal="left" vertical="center" wrapText="1"/>
    </xf>
    <xf numFmtId="0" fontId="19" fillId="0" borderId="49" xfId="0" applyFont="1" applyBorder="1" applyAlignment="1">
      <alignment horizontal="center"/>
    </xf>
    <xf numFmtId="0" fontId="19" fillId="0" borderId="51" xfId="0" applyFont="1" applyBorder="1" applyAlignment="1">
      <alignment horizontal="center"/>
    </xf>
    <xf numFmtId="0" fontId="19" fillId="0" borderId="68" xfId="0" applyFont="1" applyBorder="1" applyAlignment="1">
      <alignment horizontal="center"/>
    </xf>
    <xf numFmtId="0" fontId="19" fillId="0" borderId="69" xfId="0" applyFont="1" applyBorder="1" applyAlignment="1">
      <alignment horizontal="center"/>
    </xf>
    <xf numFmtId="0" fontId="19" fillId="0" borderId="70" xfId="0" applyFont="1" applyBorder="1" applyAlignment="1">
      <alignment horizontal="center"/>
    </xf>
    <xf numFmtId="0" fontId="19" fillId="0" borderId="71" xfId="0" applyFont="1" applyBorder="1" applyAlignment="1">
      <alignment horizontal="center"/>
    </xf>
    <xf numFmtId="0" fontId="0" fillId="0" borderId="0" xfId="0" applyAlignment="1">
      <alignment horizontal="center"/>
    </xf>
    <xf numFmtId="0" fontId="14" fillId="0" borderId="0" xfId="4" applyFont="1" applyBorder="1" applyAlignment="1">
      <alignment horizontal="right" wrapText="1"/>
    </xf>
    <xf numFmtId="0" fontId="11" fillId="0" borderId="0" xfId="0" applyFont="1" applyBorder="1" applyAlignment="1">
      <alignment horizontal="right"/>
    </xf>
    <xf numFmtId="0" fontId="1" fillId="0" borderId="47" xfId="4" applyFont="1" applyBorder="1" applyAlignment="1">
      <alignment horizontal="right" wrapText="1"/>
    </xf>
    <xf numFmtId="0" fontId="1" fillId="0" borderId="47" xfId="0" applyFont="1" applyBorder="1" applyAlignment="1">
      <alignment horizontal="right"/>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6" fillId="0" borderId="25"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0" fontId="6" fillId="0" borderId="26"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6" fillId="7" borderId="29" xfId="0" applyFont="1" applyFill="1" applyBorder="1" applyAlignment="1">
      <alignment horizontal="center" vertical="center"/>
    </xf>
    <xf numFmtId="0" fontId="6" fillId="7" borderId="32" xfId="0" applyFont="1" applyFill="1" applyBorder="1" applyAlignment="1">
      <alignment horizontal="center" vertical="center"/>
    </xf>
    <xf numFmtId="0" fontId="7" fillId="7" borderId="30" xfId="0" applyFont="1" applyFill="1" applyBorder="1" applyAlignment="1">
      <alignment horizontal="left" vertical="center"/>
    </xf>
    <xf numFmtId="0" fontId="7" fillId="7" borderId="33" xfId="0" applyFont="1" applyFill="1" applyBorder="1" applyAlignment="1">
      <alignment horizontal="left" vertical="center"/>
    </xf>
    <xf numFmtId="0" fontId="6" fillId="0" borderId="18" xfId="0" applyFont="1" applyBorder="1" applyAlignment="1">
      <alignment vertical="center"/>
    </xf>
    <xf numFmtId="0" fontId="6" fillId="0" borderId="26" xfId="0" applyFont="1" applyBorder="1" applyAlignment="1">
      <alignment vertical="center"/>
    </xf>
    <xf numFmtId="0" fontId="6" fillId="0" borderId="17" xfId="0" applyFont="1" applyBorder="1" applyAlignment="1">
      <alignment vertical="center"/>
    </xf>
    <xf numFmtId="0" fontId="6" fillId="0" borderId="25" xfId="0" applyFont="1" applyBorder="1" applyAlignment="1">
      <alignment vertical="center"/>
    </xf>
  </cellXfs>
  <cellStyles count="6">
    <cellStyle name="Hiperlink" xfId="4" builtinId="8"/>
    <cellStyle name="Moeda" xfId="2" builtinId="4"/>
    <cellStyle name="Moeda 2" xfId="3"/>
    <cellStyle name="Normal" xfId="0" builtinId="0"/>
    <cellStyle name="Porcentagem" xfId="1" builtinId="5"/>
    <cellStyle name="Porcentagem 2" xfId="5"/>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609600</xdr:colOff>
      <xdr:row>3</xdr:row>
      <xdr:rowOff>133350</xdr:rowOff>
    </xdr:from>
    <xdr:to>
      <xdr:col>0</xdr:col>
      <xdr:colOff>2441474</xdr:colOff>
      <xdr:row>3</xdr:row>
      <xdr:rowOff>370416</xdr:rowOff>
    </xdr:to>
    <xdr:pic>
      <xdr:nvPicPr>
        <xdr:cNvPr id="2" name="Picture 4">
          <a:extLst>
            <a:ext uri="{FF2B5EF4-FFF2-40B4-BE49-F238E27FC236}">
              <a16:creationId xmlns:a16="http://schemas.microsoft.com/office/drawing/2014/main" xmlns="" id="{F976DA5F-5C20-42CE-8770-F3ADA88DEE9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619125"/>
          <a:ext cx="1831874" cy="23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412750</xdr:colOff>
      <xdr:row>3</xdr:row>
      <xdr:rowOff>66675</xdr:rowOff>
    </xdr:from>
    <xdr:to>
      <xdr:col>7</xdr:col>
      <xdr:colOff>228599</xdr:colOff>
      <xdr:row>4</xdr:row>
      <xdr:rowOff>1905</xdr:rowOff>
    </xdr:to>
    <xdr:pic>
      <xdr:nvPicPr>
        <xdr:cNvPr id="3" name="Picture 3">
          <a:extLst>
            <a:ext uri="{FF2B5EF4-FFF2-40B4-BE49-F238E27FC236}">
              <a16:creationId xmlns:a16="http://schemas.microsoft.com/office/drawing/2014/main" xmlns="" id="{18AD4D91-3BEA-41C6-9960-929BB3D480D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17900" y="552450"/>
          <a:ext cx="2359024"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Papel">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showGridLines="0" tabSelected="1" view="pageBreakPreview" zoomScaleNormal="100" zoomScaleSheetLayoutView="100" workbookViewId="0">
      <selection activeCell="B61" sqref="B61"/>
    </sheetView>
  </sheetViews>
  <sheetFormatPr defaultColWidth="9.140625" defaultRowHeight="15" x14ac:dyDescent="0.25"/>
  <cols>
    <col min="1" max="1" width="0.85546875" style="71" customWidth="1"/>
    <col min="2" max="2" width="8.7109375" style="71" bestFit="1" customWidth="1"/>
    <col min="3" max="3" width="9.85546875" style="71" bestFit="1" customWidth="1"/>
    <col min="4" max="4" width="10.42578125" style="71" customWidth="1"/>
    <col min="5" max="5" width="66.5703125" style="71" customWidth="1"/>
    <col min="6" max="6" width="7.140625" style="71" customWidth="1"/>
    <col min="7" max="7" width="8.85546875" style="98" customWidth="1"/>
    <col min="8" max="8" width="13.28515625" style="71" customWidth="1"/>
    <col min="9" max="9" width="13" style="99" customWidth="1"/>
    <col min="10" max="10" width="19.140625" style="71" customWidth="1"/>
    <col min="11" max="16384" width="9.140625" style="72"/>
  </cols>
  <sheetData>
    <row r="1" spans="2:12" ht="6.75" customHeight="1" x14ac:dyDescent="0.25"/>
    <row r="2" spans="2:12" ht="6.75" customHeight="1" x14ac:dyDescent="0.25"/>
    <row r="3" spans="2:12" ht="6.75" customHeight="1" x14ac:dyDescent="0.25"/>
    <row r="4" spans="2:12" ht="6.75" customHeight="1" x14ac:dyDescent="0.25"/>
    <row r="5" spans="2:12" ht="15" customHeight="1" x14ac:dyDescent="0.25">
      <c r="B5" s="198" t="s">
        <v>34</v>
      </c>
      <c r="C5" s="198"/>
      <c r="D5" s="198" t="s">
        <v>158</v>
      </c>
      <c r="E5" s="198"/>
      <c r="F5" s="198" t="s">
        <v>36</v>
      </c>
      <c r="G5" s="198"/>
      <c r="H5" s="198" t="s">
        <v>159</v>
      </c>
      <c r="I5" s="198"/>
      <c r="J5" s="198"/>
    </row>
    <row r="6" spans="2:12" x14ac:dyDescent="0.25">
      <c r="B6" s="199" t="s">
        <v>35</v>
      </c>
      <c r="C6" s="199"/>
      <c r="D6" s="199" t="s">
        <v>160</v>
      </c>
      <c r="E6" s="199"/>
      <c r="F6" s="199" t="s">
        <v>37</v>
      </c>
      <c r="G6" s="199"/>
      <c r="H6" s="199" t="s">
        <v>161</v>
      </c>
      <c r="I6" s="199"/>
      <c r="J6" s="199"/>
    </row>
    <row r="7" spans="2:12" x14ac:dyDescent="0.25">
      <c r="B7" s="199"/>
      <c r="C7" s="199"/>
      <c r="D7" s="199"/>
      <c r="E7" s="199"/>
      <c r="F7" s="199"/>
      <c r="G7" s="199"/>
      <c r="H7" s="199"/>
      <c r="I7" s="199"/>
      <c r="J7" s="199"/>
      <c r="K7" s="137"/>
      <c r="L7" s="137"/>
    </row>
    <row r="8" spans="2:12" x14ac:dyDescent="0.25">
      <c r="B8" s="3" t="s">
        <v>38</v>
      </c>
      <c r="C8" s="5" t="s">
        <v>162</v>
      </c>
      <c r="D8" s="191" t="s">
        <v>219</v>
      </c>
      <c r="E8" s="192"/>
      <c r="F8" s="3" t="s">
        <v>15</v>
      </c>
      <c r="G8" s="60">
        <v>0.2797</v>
      </c>
      <c r="H8" s="196"/>
      <c r="I8" s="196"/>
      <c r="J8" s="197"/>
      <c r="K8" s="138"/>
      <c r="L8" s="138"/>
    </row>
    <row r="9" spans="2:12" ht="26.25" customHeight="1" x14ac:dyDescent="0.25">
      <c r="B9" s="193" t="s">
        <v>13</v>
      </c>
      <c r="C9" s="194"/>
      <c r="D9" s="194"/>
      <c r="E9" s="194"/>
      <c r="F9" s="194"/>
      <c r="G9" s="194"/>
      <c r="H9" s="194"/>
      <c r="I9" s="194"/>
      <c r="J9" s="195"/>
      <c r="K9" s="137"/>
      <c r="L9" s="137"/>
    </row>
    <row r="10" spans="2:12" ht="22.5" x14ac:dyDescent="0.25">
      <c r="B10" s="64" t="s">
        <v>0</v>
      </c>
      <c r="C10" s="64" t="s">
        <v>14</v>
      </c>
      <c r="D10" s="64" t="s">
        <v>1</v>
      </c>
      <c r="E10" s="65" t="s">
        <v>53</v>
      </c>
      <c r="F10" s="100" t="s">
        <v>2</v>
      </c>
      <c r="G10" s="100" t="s">
        <v>3</v>
      </c>
      <c r="H10" s="101" t="s">
        <v>54</v>
      </c>
      <c r="I10" s="66" t="s">
        <v>57</v>
      </c>
      <c r="J10" s="67" t="s">
        <v>16</v>
      </c>
    </row>
    <row r="11" spans="2:12" x14ac:dyDescent="0.25">
      <c r="B11" s="57">
        <v>1</v>
      </c>
      <c r="C11" s="189" t="s">
        <v>21</v>
      </c>
      <c r="D11" s="189"/>
      <c r="E11" s="189"/>
      <c r="F11" s="189"/>
      <c r="G11" s="189"/>
      <c r="H11" s="189"/>
      <c r="I11" s="189"/>
      <c r="J11" s="102">
        <f>SUM(J12:J19)</f>
        <v>34676.197261000001</v>
      </c>
    </row>
    <row r="12" spans="2:12" x14ac:dyDescent="0.25">
      <c r="B12" s="6" t="s">
        <v>4</v>
      </c>
      <c r="C12" s="2" t="s">
        <v>106</v>
      </c>
      <c r="D12" s="6" t="s">
        <v>164</v>
      </c>
      <c r="E12" s="74" t="s">
        <v>22</v>
      </c>
      <c r="F12" s="2" t="s">
        <v>7</v>
      </c>
      <c r="G12" s="68">
        <v>1</v>
      </c>
      <c r="H12" s="68">
        <v>2799.41</v>
      </c>
      <c r="I12" s="10">
        <f>H12*(1+$G$8)</f>
        <v>3582.4049770000001</v>
      </c>
      <c r="J12" s="70">
        <f>G12*I12</f>
        <v>3582.4049770000001</v>
      </c>
    </row>
    <row r="13" spans="2:12" x14ac:dyDescent="0.25">
      <c r="B13" s="6" t="s">
        <v>265</v>
      </c>
      <c r="C13" s="2" t="s">
        <v>106</v>
      </c>
      <c r="D13" s="6" t="s">
        <v>168</v>
      </c>
      <c r="E13" s="74" t="s">
        <v>23</v>
      </c>
      <c r="F13" s="2" t="s">
        <v>7</v>
      </c>
      <c r="G13" s="68">
        <v>13</v>
      </c>
      <c r="H13" s="68">
        <v>202.18</v>
      </c>
      <c r="I13" s="10">
        <f>H13*(1+$G$8)</f>
        <v>258.72974600000003</v>
      </c>
      <c r="J13" s="70">
        <f>G13*I13</f>
        <v>3363.4866980000006</v>
      </c>
    </row>
    <row r="14" spans="2:12" x14ac:dyDescent="0.25">
      <c r="B14" s="6" t="s">
        <v>266</v>
      </c>
      <c r="C14" s="2" t="s">
        <v>106</v>
      </c>
      <c r="D14" s="6" t="s">
        <v>234</v>
      </c>
      <c r="E14" s="74" t="s">
        <v>165</v>
      </c>
      <c r="F14" s="2" t="s">
        <v>7</v>
      </c>
      <c r="G14" s="68">
        <v>13</v>
      </c>
      <c r="H14" s="68">
        <v>60.96</v>
      </c>
      <c r="I14" s="10">
        <f>H14*(1+$G$8)</f>
        <v>78.010512000000006</v>
      </c>
      <c r="J14" s="70">
        <f>G14*I14</f>
        <v>1014.1366560000001</v>
      </c>
    </row>
    <row r="15" spans="2:12" x14ac:dyDescent="0.25">
      <c r="B15" s="6" t="s">
        <v>267</v>
      </c>
      <c r="C15" s="2" t="s">
        <v>106</v>
      </c>
      <c r="D15" s="6" t="s">
        <v>166</v>
      </c>
      <c r="E15" s="74" t="s">
        <v>167</v>
      </c>
      <c r="F15" s="2" t="s">
        <v>7</v>
      </c>
      <c r="G15" s="68">
        <v>15</v>
      </c>
      <c r="H15" s="68">
        <v>243.4</v>
      </c>
      <c r="I15" s="10">
        <f>H15*(1+$G$8)</f>
        <v>311.47898000000004</v>
      </c>
      <c r="J15" s="70">
        <f>G15*I15</f>
        <v>4672.1847000000007</v>
      </c>
    </row>
    <row r="16" spans="2:12" x14ac:dyDescent="0.25">
      <c r="B16" s="6" t="s">
        <v>268</v>
      </c>
      <c r="C16" s="2" t="s">
        <v>106</v>
      </c>
      <c r="D16" s="6" t="s">
        <v>169</v>
      </c>
      <c r="E16" s="74" t="s">
        <v>170</v>
      </c>
      <c r="F16" s="2" t="s">
        <v>171</v>
      </c>
      <c r="G16" s="68">
        <v>15</v>
      </c>
      <c r="H16" s="68">
        <v>34.94</v>
      </c>
      <c r="I16" s="10">
        <f>H16*(1+$G$8)</f>
        <v>44.712718000000002</v>
      </c>
      <c r="J16" s="70">
        <f>G16*I16</f>
        <v>670.69077000000004</v>
      </c>
    </row>
    <row r="17" spans="1:10" x14ac:dyDescent="0.25">
      <c r="B17" s="6" t="s">
        <v>269</v>
      </c>
      <c r="C17" s="2" t="s">
        <v>106</v>
      </c>
      <c r="D17" s="6" t="s">
        <v>24</v>
      </c>
      <c r="E17" s="74" t="s">
        <v>107</v>
      </c>
      <c r="F17" s="6" t="s">
        <v>12</v>
      </c>
      <c r="G17" s="68">
        <v>320</v>
      </c>
      <c r="H17" s="68">
        <v>34.72</v>
      </c>
      <c r="I17" s="10">
        <f t="shared" ref="I17" si="0">H17*(1+$G$8)</f>
        <v>44.431184000000002</v>
      </c>
      <c r="J17" s="70">
        <f t="shared" ref="J17:J19" si="1">G17*I17</f>
        <v>14217.978880000001</v>
      </c>
    </row>
    <row r="18" spans="1:10" ht="22.5" x14ac:dyDescent="0.25">
      <c r="A18" s="72"/>
      <c r="B18" s="6" t="s">
        <v>270</v>
      </c>
      <c r="C18" s="2" t="s">
        <v>106</v>
      </c>
      <c r="D18" s="2" t="s">
        <v>173</v>
      </c>
      <c r="E18" s="7" t="s">
        <v>172</v>
      </c>
      <c r="F18" s="2" t="s">
        <v>12</v>
      </c>
      <c r="G18" s="68">
        <v>320</v>
      </c>
      <c r="H18" s="73">
        <v>11.16</v>
      </c>
      <c r="I18" s="10">
        <f>H18*(1+$G$8)</f>
        <v>14.281452000000002</v>
      </c>
      <c r="J18" s="58">
        <f t="shared" si="1"/>
        <v>4570.0646400000005</v>
      </c>
    </row>
    <row r="19" spans="1:10" x14ac:dyDescent="0.25">
      <c r="A19" s="72"/>
      <c r="B19" s="6" t="s">
        <v>271</v>
      </c>
      <c r="C19" s="2" t="s">
        <v>106</v>
      </c>
      <c r="D19" s="2" t="s">
        <v>176</v>
      </c>
      <c r="E19" s="7" t="s">
        <v>177</v>
      </c>
      <c r="F19" s="2" t="s">
        <v>12</v>
      </c>
      <c r="G19" s="68">
        <v>260</v>
      </c>
      <c r="H19" s="73">
        <v>7.77</v>
      </c>
      <c r="I19" s="10">
        <f>H19*(1+$G$8)</f>
        <v>9.9432690000000008</v>
      </c>
      <c r="J19" s="58">
        <f t="shared" si="1"/>
        <v>2585.2499400000002</v>
      </c>
    </row>
    <row r="20" spans="1:10" x14ac:dyDescent="0.25">
      <c r="B20" s="57">
        <v>2</v>
      </c>
      <c r="C20" s="190" t="s">
        <v>25</v>
      </c>
      <c r="D20" s="190"/>
      <c r="E20" s="190"/>
      <c r="F20" s="190"/>
      <c r="G20" s="190"/>
      <c r="H20" s="190"/>
      <c r="I20" s="190"/>
      <c r="J20" s="104">
        <f>SUM(J21:J26)</f>
        <v>33543.701152000001</v>
      </c>
    </row>
    <row r="21" spans="1:10" ht="22.5" x14ac:dyDescent="0.25">
      <c r="B21" s="6" t="s">
        <v>6</v>
      </c>
      <c r="C21" s="6" t="s">
        <v>106</v>
      </c>
      <c r="D21" s="6" t="s">
        <v>26</v>
      </c>
      <c r="E21" s="74" t="s">
        <v>110</v>
      </c>
      <c r="F21" s="2" t="s">
        <v>7</v>
      </c>
      <c r="G21" s="68">
        <v>54</v>
      </c>
      <c r="H21" s="68">
        <v>283.58999999999997</v>
      </c>
      <c r="I21" s="10">
        <f t="shared" ref="I21:I26" si="2">H21*(1+$G$8)</f>
        <v>362.910123</v>
      </c>
      <c r="J21" s="70">
        <f t="shared" ref="J21:J26" si="3">G21*I21</f>
        <v>19597.146642</v>
      </c>
    </row>
    <row r="22" spans="1:10" ht="22.5" x14ac:dyDescent="0.25">
      <c r="A22" s="72"/>
      <c r="B22" s="6" t="s">
        <v>8</v>
      </c>
      <c r="C22" s="6" t="s">
        <v>106</v>
      </c>
      <c r="D22" s="2" t="s">
        <v>174</v>
      </c>
      <c r="E22" s="7" t="s">
        <v>175</v>
      </c>
      <c r="F22" s="2" t="s">
        <v>7</v>
      </c>
      <c r="G22" s="68">
        <v>3</v>
      </c>
      <c r="H22" s="73">
        <v>296.02</v>
      </c>
      <c r="I22" s="10">
        <f t="shared" si="2"/>
        <v>378.81679400000002</v>
      </c>
      <c r="J22" s="58">
        <f t="shared" si="3"/>
        <v>1136.450382</v>
      </c>
    </row>
    <row r="23" spans="1:10" x14ac:dyDescent="0.25">
      <c r="B23" s="6" t="s">
        <v>9</v>
      </c>
      <c r="C23" s="2" t="s">
        <v>106</v>
      </c>
      <c r="D23" s="6" t="s">
        <v>24</v>
      </c>
      <c r="E23" s="74" t="s">
        <v>107</v>
      </c>
      <c r="F23" s="6" t="s">
        <v>12</v>
      </c>
      <c r="G23" s="68">
        <v>180</v>
      </c>
      <c r="H23" s="68">
        <v>34.72</v>
      </c>
      <c r="I23" s="10">
        <f t="shared" si="2"/>
        <v>44.431184000000002</v>
      </c>
      <c r="J23" s="70">
        <f t="shared" si="3"/>
        <v>7997.61312</v>
      </c>
    </row>
    <row r="24" spans="1:10" x14ac:dyDescent="0.25">
      <c r="A24" s="72"/>
      <c r="B24" s="6" t="s">
        <v>33</v>
      </c>
      <c r="C24" s="6" t="s">
        <v>106</v>
      </c>
      <c r="D24" s="2" t="s">
        <v>27</v>
      </c>
      <c r="E24" s="7" t="s">
        <v>28</v>
      </c>
      <c r="F24" s="2" t="s">
        <v>95</v>
      </c>
      <c r="G24" s="68">
        <v>57</v>
      </c>
      <c r="H24" s="73">
        <v>23.84</v>
      </c>
      <c r="I24" s="10">
        <f t="shared" si="2"/>
        <v>30.508048000000002</v>
      </c>
      <c r="J24" s="58">
        <f t="shared" si="3"/>
        <v>1738.958736</v>
      </c>
    </row>
    <row r="25" spans="1:10" x14ac:dyDescent="0.25">
      <c r="A25" s="72"/>
      <c r="B25" s="6" t="s">
        <v>10</v>
      </c>
      <c r="C25" s="6" t="s">
        <v>106</v>
      </c>
      <c r="D25" s="6" t="s">
        <v>179</v>
      </c>
      <c r="E25" s="74" t="s">
        <v>178</v>
      </c>
      <c r="F25" s="2" t="s">
        <v>12</v>
      </c>
      <c r="G25" s="68">
        <v>680</v>
      </c>
      <c r="H25" s="68">
        <v>3.4</v>
      </c>
      <c r="I25" s="10">
        <f t="shared" si="2"/>
        <v>4.3509799999999998</v>
      </c>
      <c r="J25" s="58">
        <f t="shared" si="3"/>
        <v>2958.6664000000001</v>
      </c>
    </row>
    <row r="26" spans="1:10" x14ac:dyDescent="0.25">
      <c r="B26" s="6" t="s">
        <v>11</v>
      </c>
      <c r="C26" s="2" t="s">
        <v>106</v>
      </c>
      <c r="D26" s="6" t="s">
        <v>19</v>
      </c>
      <c r="E26" s="74" t="s">
        <v>20</v>
      </c>
      <c r="F26" s="2" t="s">
        <v>7</v>
      </c>
      <c r="G26" s="68">
        <v>3</v>
      </c>
      <c r="H26" s="68">
        <v>29.92</v>
      </c>
      <c r="I26" s="10">
        <f t="shared" si="2"/>
        <v>38.288624000000006</v>
      </c>
      <c r="J26" s="70">
        <f t="shared" si="3"/>
        <v>114.86587200000002</v>
      </c>
    </row>
    <row r="27" spans="1:10" x14ac:dyDescent="0.25">
      <c r="B27" s="57">
        <v>3</v>
      </c>
      <c r="C27" s="189" t="s">
        <v>45</v>
      </c>
      <c r="D27" s="189"/>
      <c r="E27" s="189"/>
      <c r="F27" s="189"/>
      <c r="G27" s="189"/>
      <c r="H27" s="189"/>
      <c r="I27" s="189"/>
      <c r="J27" s="102">
        <f>SUM(J28:J28)</f>
        <v>2144.26532</v>
      </c>
    </row>
    <row r="28" spans="1:10" x14ac:dyDescent="0.25">
      <c r="B28" s="2" t="s">
        <v>39</v>
      </c>
      <c r="C28" s="2" t="s">
        <v>106</v>
      </c>
      <c r="D28" s="2" t="s">
        <v>180</v>
      </c>
      <c r="E28" s="7" t="s">
        <v>181</v>
      </c>
      <c r="F28" s="2" t="s">
        <v>7</v>
      </c>
      <c r="G28" s="2">
        <v>8</v>
      </c>
      <c r="H28" s="2">
        <v>209.45</v>
      </c>
      <c r="I28" s="10">
        <f t="shared" ref="I28:I55" si="4">H28*(1+$G$8)</f>
        <v>268.033165</v>
      </c>
      <c r="J28" s="70">
        <f t="shared" ref="J28:J55" si="5">G28*I28</f>
        <v>2144.26532</v>
      </c>
    </row>
    <row r="29" spans="1:10" x14ac:dyDescent="0.25">
      <c r="B29" s="57">
        <v>4</v>
      </c>
      <c r="C29" s="189" t="s">
        <v>78</v>
      </c>
      <c r="D29" s="189"/>
      <c r="E29" s="189"/>
      <c r="F29" s="189"/>
      <c r="G29" s="189"/>
      <c r="H29" s="189"/>
      <c r="I29" s="189"/>
      <c r="J29" s="102">
        <f>SUM(J30:J33)</f>
        <v>1467.0613888799999</v>
      </c>
    </row>
    <row r="30" spans="1:10" x14ac:dyDescent="0.25">
      <c r="B30" s="2" t="s">
        <v>40</v>
      </c>
      <c r="C30" s="2" t="s">
        <v>106</v>
      </c>
      <c r="D30" s="2" t="s">
        <v>29</v>
      </c>
      <c r="E30" s="7" t="s">
        <v>30</v>
      </c>
      <c r="F30" s="2" t="s">
        <v>5</v>
      </c>
      <c r="G30" s="2">
        <f>0.4*0.6</f>
        <v>0.24</v>
      </c>
      <c r="H30" s="139">
        <v>2229.96</v>
      </c>
      <c r="I30" s="10">
        <f t="shared" si="4"/>
        <v>2853.6798120000003</v>
      </c>
      <c r="J30" s="58">
        <f t="shared" si="5"/>
        <v>684.88315488000001</v>
      </c>
    </row>
    <row r="31" spans="1:10" ht="33.75" x14ac:dyDescent="0.25">
      <c r="B31" s="2" t="s">
        <v>272</v>
      </c>
      <c r="C31" s="2" t="s">
        <v>106</v>
      </c>
      <c r="D31" s="2" t="s">
        <v>31</v>
      </c>
      <c r="E31" s="7" t="s">
        <v>100</v>
      </c>
      <c r="F31" s="2" t="s">
        <v>7</v>
      </c>
      <c r="G31" s="2">
        <f>13+8</f>
        <v>21</v>
      </c>
      <c r="H31" s="2">
        <v>14.86</v>
      </c>
      <c r="I31" s="10">
        <f t="shared" si="4"/>
        <v>19.016342000000002</v>
      </c>
      <c r="J31" s="58">
        <f t="shared" si="5"/>
        <v>399.34318200000001</v>
      </c>
    </row>
    <row r="32" spans="1:10" ht="22.5" x14ac:dyDescent="0.25">
      <c r="B32" s="2" t="s">
        <v>273</v>
      </c>
      <c r="C32" s="2" t="s">
        <v>106</v>
      </c>
      <c r="D32" s="2" t="s">
        <v>32</v>
      </c>
      <c r="E32" s="7" t="s">
        <v>101</v>
      </c>
      <c r="F32" s="2" t="s">
        <v>7</v>
      </c>
      <c r="G32" s="2">
        <v>18</v>
      </c>
      <c r="H32" s="2">
        <v>11.22</v>
      </c>
      <c r="I32" s="10">
        <f t="shared" si="4"/>
        <v>14.358234000000001</v>
      </c>
      <c r="J32" s="58">
        <f t="shared" si="5"/>
        <v>258.44821200000001</v>
      </c>
    </row>
    <row r="33" spans="1:10" x14ac:dyDescent="0.25">
      <c r="B33" s="2" t="s">
        <v>274</v>
      </c>
      <c r="C33" s="2" t="s">
        <v>106</v>
      </c>
      <c r="D33" s="2" t="s">
        <v>55</v>
      </c>
      <c r="E33" s="7" t="s">
        <v>56</v>
      </c>
      <c r="F33" s="2" t="s">
        <v>7</v>
      </c>
      <c r="G33" s="2">
        <v>6</v>
      </c>
      <c r="H33" s="2">
        <v>16.2</v>
      </c>
      <c r="I33" s="10">
        <f t="shared" si="4"/>
        <v>20.73114</v>
      </c>
      <c r="J33" s="58">
        <f t="shared" si="5"/>
        <v>124.38684000000001</v>
      </c>
    </row>
    <row r="34" spans="1:10" x14ac:dyDescent="0.25">
      <c r="B34" s="57">
        <v>5</v>
      </c>
      <c r="C34" s="189" t="s">
        <v>163</v>
      </c>
      <c r="D34" s="189"/>
      <c r="E34" s="189"/>
      <c r="F34" s="189"/>
      <c r="G34" s="189"/>
      <c r="H34" s="189"/>
      <c r="I34" s="189"/>
      <c r="J34" s="102">
        <f>SUM(J35:J39)</f>
        <v>19373.863562240003</v>
      </c>
    </row>
    <row r="35" spans="1:10" x14ac:dyDescent="0.25">
      <c r="A35" s="103"/>
      <c r="B35" s="6" t="s">
        <v>41</v>
      </c>
      <c r="C35" s="6" t="s">
        <v>106</v>
      </c>
      <c r="D35" s="6" t="s">
        <v>189</v>
      </c>
      <c r="E35" s="74" t="s">
        <v>190</v>
      </c>
      <c r="F35" s="6" t="s">
        <v>5</v>
      </c>
      <c r="G35" s="6">
        <f>2*(2.4*2.1)</f>
        <v>10.08</v>
      </c>
      <c r="H35" s="105">
        <v>37.11</v>
      </c>
      <c r="I35" s="69">
        <f t="shared" ref="I35:I36" si="6">H35*(1+$G$8)</f>
        <v>47.489667000000004</v>
      </c>
      <c r="J35" s="70">
        <f t="shared" ref="J35:J36" si="7">G35*I35</f>
        <v>478.69584336000003</v>
      </c>
    </row>
    <row r="36" spans="1:10" x14ac:dyDescent="0.25">
      <c r="A36" s="103"/>
      <c r="B36" s="6" t="s">
        <v>42</v>
      </c>
      <c r="C36" s="6" t="s">
        <v>106</v>
      </c>
      <c r="D36" s="6" t="s">
        <v>192</v>
      </c>
      <c r="E36" s="74" t="s">
        <v>191</v>
      </c>
      <c r="F36" s="6" t="s">
        <v>5</v>
      </c>
      <c r="G36" s="6">
        <f>G35</f>
        <v>10.08</v>
      </c>
      <c r="H36" s="105">
        <v>56.88</v>
      </c>
      <c r="I36" s="69">
        <f t="shared" si="6"/>
        <v>72.789336000000006</v>
      </c>
      <c r="J36" s="70">
        <f t="shared" si="7"/>
        <v>733.71650688000011</v>
      </c>
    </row>
    <row r="37" spans="1:10" x14ac:dyDescent="0.25">
      <c r="A37" s="103"/>
      <c r="B37" s="6" t="s">
        <v>43</v>
      </c>
      <c r="C37" s="6" t="s">
        <v>106</v>
      </c>
      <c r="D37" s="6" t="s">
        <v>188</v>
      </c>
      <c r="E37" s="74" t="s">
        <v>187</v>
      </c>
      <c r="F37" s="6" t="s">
        <v>95</v>
      </c>
      <c r="G37" s="6">
        <v>2</v>
      </c>
      <c r="H37" s="105">
        <v>1732.77</v>
      </c>
      <c r="I37" s="69">
        <f t="shared" ref="I37:I39" si="8">H37*(1+$G$8)</f>
        <v>2217.4257689999999</v>
      </c>
      <c r="J37" s="70">
        <f t="shared" ref="J37:J39" si="9">G37*I37</f>
        <v>4434.8515379999999</v>
      </c>
    </row>
    <row r="38" spans="1:10" ht="22.5" x14ac:dyDescent="0.25">
      <c r="A38" s="103"/>
      <c r="B38" s="6" t="s">
        <v>44</v>
      </c>
      <c r="C38" s="6" t="s">
        <v>106</v>
      </c>
      <c r="D38" s="6" t="s">
        <v>183</v>
      </c>
      <c r="E38" s="74" t="s">
        <v>184</v>
      </c>
      <c r="F38" s="6" t="s">
        <v>95</v>
      </c>
      <c r="G38" s="6">
        <v>4</v>
      </c>
      <c r="H38" s="105">
        <v>1459.45</v>
      </c>
      <c r="I38" s="69">
        <f t="shared" si="8"/>
        <v>1867.6581650000001</v>
      </c>
      <c r="J38" s="70">
        <f t="shared" si="9"/>
        <v>7470.6326600000002</v>
      </c>
    </row>
    <row r="39" spans="1:10" ht="22.5" x14ac:dyDescent="0.25">
      <c r="A39" s="103"/>
      <c r="B39" s="6" t="s">
        <v>275</v>
      </c>
      <c r="C39" s="6" t="s">
        <v>106</v>
      </c>
      <c r="D39" s="6" t="s">
        <v>185</v>
      </c>
      <c r="E39" s="74" t="s">
        <v>186</v>
      </c>
      <c r="F39" s="6" t="s">
        <v>95</v>
      </c>
      <c r="G39" s="6">
        <v>3</v>
      </c>
      <c r="H39" s="105">
        <v>1629.54</v>
      </c>
      <c r="I39" s="69">
        <f t="shared" si="8"/>
        <v>2085.3223379999999</v>
      </c>
      <c r="J39" s="70">
        <f t="shared" si="9"/>
        <v>6255.9670139999998</v>
      </c>
    </row>
    <row r="40" spans="1:10" x14ac:dyDescent="0.25">
      <c r="B40" s="57">
        <v>6</v>
      </c>
      <c r="C40" s="189" t="s">
        <v>193</v>
      </c>
      <c r="D40" s="189"/>
      <c r="E40" s="189"/>
      <c r="F40" s="189"/>
      <c r="G40" s="189"/>
      <c r="H40" s="189"/>
      <c r="I40" s="189"/>
      <c r="J40" s="102">
        <f>SUM(J41:J44)</f>
        <v>61586.007273780488</v>
      </c>
    </row>
    <row r="41" spans="1:10" x14ac:dyDescent="0.25">
      <c r="A41" s="103"/>
      <c r="B41" s="6" t="s">
        <v>46</v>
      </c>
      <c r="C41" s="6" t="s">
        <v>76</v>
      </c>
      <c r="D41" s="6" t="s">
        <v>203</v>
      </c>
      <c r="E41" s="74" t="s">
        <v>205</v>
      </c>
      <c r="F41" s="6" t="s">
        <v>12</v>
      </c>
      <c r="G41" s="6">
        <f>(13.25+6+4.85+6+13.25)+(9.7+0.9+12+0.9+9.4)</f>
        <v>76.25</v>
      </c>
      <c r="H41" s="69">
        <f>'Composições FDE'!G9</f>
        <v>3.3495934959349594</v>
      </c>
      <c r="I41" s="69">
        <f t="shared" ref="I41:I44" si="10">H41*(1+$G$8)</f>
        <v>4.2864747967479673</v>
      </c>
      <c r="J41" s="70">
        <f t="shared" ref="J41:J44" si="11">G41*I41</f>
        <v>326.84370325203253</v>
      </c>
    </row>
    <row r="42" spans="1:10" x14ac:dyDescent="0.25">
      <c r="A42" s="103"/>
      <c r="B42" s="6" t="s">
        <v>47</v>
      </c>
      <c r="C42" s="6" t="s">
        <v>76</v>
      </c>
      <c r="D42" s="6" t="s">
        <v>196</v>
      </c>
      <c r="E42" s="74" t="s">
        <v>197</v>
      </c>
      <c r="F42" s="6" t="s">
        <v>12</v>
      </c>
      <c r="G42" s="6">
        <f>(7+5.6+5.6+7)+(7+7)</f>
        <v>39.200000000000003</v>
      </c>
      <c r="H42" s="69">
        <f>'Composições FDE'!G10</f>
        <v>532.48780487804879</v>
      </c>
      <c r="I42" s="69">
        <f t="shared" si="10"/>
        <v>681.42464390243902</v>
      </c>
      <c r="J42" s="70">
        <f t="shared" si="11"/>
        <v>26711.846040975612</v>
      </c>
    </row>
    <row r="43" spans="1:10" x14ac:dyDescent="0.25">
      <c r="A43" s="103"/>
      <c r="B43" s="6" t="s">
        <v>48</v>
      </c>
      <c r="C43" s="6" t="s">
        <v>76</v>
      </c>
      <c r="D43" s="6" t="s">
        <v>198</v>
      </c>
      <c r="E43" s="74" t="s">
        <v>200</v>
      </c>
      <c r="F43" s="6" t="s">
        <v>12</v>
      </c>
      <c r="G43" s="6">
        <v>5.6</v>
      </c>
      <c r="H43" s="69">
        <f>'Composições FDE'!G11</f>
        <v>497.4308943089431</v>
      </c>
      <c r="I43" s="69">
        <f t="shared" si="10"/>
        <v>636.56231544715456</v>
      </c>
      <c r="J43" s="70">
        <f t="shared" si="11"/>
        <v>3564.7489665040653</v>
      </c>
    </row>
    <row r="44" spans="1:10" x14ac:dyDescent="0.25">
      <c r="A44" s="103"/>
      <c r="B44" s="6" t="s">
        <v>71</v>
      </c>
      <c r="C44" s="6" t="s">
        <v>76</v>
      </c>
      <c r="D44" s="6" t="s">
        <v>207</v>
      </c>
      <c r="E44" s="74" t="s">
        <v>221</v>
      </c>
      <c r="F44" s="6" t="s">
        <v>7</v>
      </c>
      <c r="G44" s="6">
        <f>(5.6+4.85+5.6)+(2.5+3.5+3.5)</f>
        <v>25.549999999999997</v>
      </c>
      <c r="H44" s="105">
        <f>'Composições FDE'!G12</f>
        <v>947.58536585365857</v>
      </c>
      <c r="I44" s="69">
        <f t="shared" si="10"/>
        <v>1212.6249926829269</v>
      </c>
      <c r="J44" s="70">
        <f t="shared" si="11"/>
        <v>30982.568563048779</v>
      </c>
    </row>
    <row r="45" spans="1:10" x14ac:dyDescent="0.25">
      <c r="B45" s="57">
        <v>7</v>
      </c>
      <c r="C45" s="189" t="s">
        <v>218</v>
      </c>
      <c r="D45" s="189"/>
      <c r="E45" s="189"/>
      <c r="F45" s="189"/>
      <c r="G45" s="189"/>
      <c r="H45" s="189"/>
      <c r="I45" s="189"/>
      <c r="J45" s="102">
        <f>SUM(J46:J49)</f>
        <v>7917.2383366560025</v>
      </c>
    </row>
    <row r="46" spans="1:10" x14ac:dyDescent="0.25">
      <c r="A46" s="103"/>
      <c r="B46" s="6" t="s">
        <v>49</v>
      </c>
      <c r="C46" s="6" t="s">
        <v>106</v>
      </c>
      <c r="D46" s="6" t="s">
        <v>210</v>
      </c>
      <c r="E46" s="74" t="s">
        <v>209</v>
      </c>
      <c r="F46" s="6" t="s">
        <v>211</v>
      </c>
      <c r="G46" s="69">
        <f>(4*79.2)*0.395</f>
        <v>125.13600000000001</v>
      </c>
      <c r="H46" s="69">
        <v>13.19</v>
      </c>
      <c r="I46" s="69">
        <f t="shared" ref="I46:I49" si="12">H46*(1+$G$8)</f>
        <v>16.879242999999999</v>
      </c>
      <c r="J46" s="70">
        <f t="shared" ref="J46:J49" si="13">G46*I46</f>
        <v>2112.2009520480001</v>
      </c>
    </row>
    <row r="47" spans="1:10" x14ac:dyDescent="0.25">
      <c r="A47" s="103"/>
      <c r="B47" s="6" t="s">
        <v>50</v>
      </c>
      <c r="C47" s="6" t="s">
        <v>106</v>
      </c>
      <c r="D47" s="6" t="s">
        <v>213</v>
      </c>
      <c r="E47" s="74" t="s">
        <v>212</v>
      </c>
      <c r="F47" s="6" t="s">
        <v>5</v>
      </c>
      <c r="G47" s="6">
        <f>(0.2*((36*(1.2+0.3))+(18*(1.2+0.3+0.3))+(8*(1.8+0.3+0.3))))</f>
        <v>21.120000000000005</v>
      </c>
      <c r="H47" s="69">
        <v>86.98</v>
      </c>
      <c r="I47" s="69">
        <f t="shared" si="12"/>
        <v>111.30830600000002</v>
      </c>
      <c r="J47" s="70">
        <f t="shared" si="13"/>
        <v>2350.8314227200008</v>
      </c>
    </row>
    <row r="48" spans="1:10" x14ac:dyDescent="0.25">
      <c r="A48" s="103"/>
      <c r="B48" s="6" t="s">
        <v>51</v>
      </c>
      <c r="C48" s="6" t="s">
        <v>106</v>
      </c>
      <c r="D48" s="6" t="s">
        <v>215</v>
      </c>
      <c r="E48" s="74" t="s">
        <v>214</v>
      </c>
      <c r="F48" s="6" t="s">
        <v>17</v>
      </c>
      <c r="G48" s="6">
        <f>79.2*0.3*0.2</f>
        <v>4.7520000000000007</v>
      </c>
      <c r="H48" s="6">
        <v>426.8</v>
      </c>
      <c r="I48" s="69">
        <f t="shared" si="12"/>
        <v>546.17596000000003</v>
      </c>
      <c r="J48" s="70">
        <f t="shared" si="13"/>
        <v>2595.4281619200005</v>
      </c>
    </row>
    <row r="49" spans="1:10" x14ac:dyDescent="0.25">
      <c r="A49" s="103"/>
      <c r="B49" s="6" t="s">
        <v>52</v>
      </c>
      <c r="C49" s="6" t="s">
        <v>106</v>
      </c>
      <c r="D49" s="6" t="s">
        <v>216</v>
      </c>
      <c r="E49" s="74" t="s">
        <v>18</v>
      </c>
      <c r="F49" s="6" t="s">
        <v>17</v>
      </c>
      <c r="G49" s="6">
        <f>G48</f>
        <v>4.7520000000000007</v>
      </c>
      <c r="H49" s="105">
        <v>141.22</v>
      </c>
      <c r="I49" s="69">
        <f t="shared" si="12"/>
        <v>180.719234</v>
      </c>
      <c r="J49" s="70">
        <f t="shared" si="13"/>
        <v>858.77779996800007</v>
      </c>
    </row>
    <row r="50" spans="1:10" x14ac:dyDescent="0.25">
      <c r="B50" s="57">
        <v>8</v>
      </c>
      <c r="C50" s="189" t="s">
        <v>114</v>
      </c>
      <c r="D50" s="189"/>
      <c r="E50" s="189"/>
      <c r="F50" s="189"/>
      <c r="G50" s="189"/>
      <c r="H50" s="189"/>
      <c r="I50" s="189"/>
      <c r="J50" s="102">
        <f>SUM(J51:J53)</f>
        <v>13149.785199024391</v>
      </c>
    </row>
    <row r="51" spans="1:10" x14ac:dyDescent="0.25">
      <c r="A51" s="103"/>
      <c r="B51" s="6" t="s">
        <v>72</v>
      </c>
      <c r="C51" s="6" t="s">
        <v>76</v>
      </c>
      <c r="D51" s="6" t="s">
        <v>202</v>
      </c>
      <c r="E51" s="74" t="s">
        <v>220</v>
      </c>
      <c r="F51" s="6" t="s">
        <v>7</v>
      </c>
      <c r="G51" s="6">
        <v>1</v>
      </c>
      <c r="H51" s="69">
        <f>'Composições FDE'!G13</f>
        <v>8481.0487804878048</v>
      </c>
      <c r="I51" s="69">
        <f t="shared" ref="I51" si="14">H51*(1+$G$8)</f>
        <v>10853.198124390245</v>
      </c>
      <c r="J51" s="70">
        <f t="shared" ref="J51" si="15">G51*I51</f>
        <v>10853.198124390245</v>
      </c>
    </row>
    <row r="52" spans="1:10" x14ac:dyDescent="0.25">
      <c r="A52" s="103"/>
      <c r="B52" s="6" t="s">
        <v>73</v>
      </c>
      <c r="C52" s="6" t="s">
        <v>106</v>
      </c>
      <c r="D52" s="6" t="s">
        <v>112</v>
      </c>
      <c r="E52" s="74" t="s">
        <v>113</v>
      </c>
      <c r="F52" s="6" t="s">
        <v>12</v>
      </c>
      <c r="G52" s="6">
        <v>6</v>
      </c>
      <c r="H52" s="6">
        <v>78.3</v>
      </c>
      <c r="I52" s="69">
        <f t="shared" ref="I52:I53" si="16">H52*(1+$G$8)</f>
        <v>100.20050999999999</v>
      </c>
      <c r="J52" s="70">
        <f t="shared" ref="J52:J53" si="17">G52*I52</f>
        <v>601.20305999999994</v>
      </c>
    </row>
    <row r="53" spans="1:10" ht="22.5" x14ac:dyDescent="0.25">
      <c r="A53" s="103"/>
      <c r="B53" s="6" t="s">
        <v>74</v>
      </c>
      <c r="C53" s="6" t="s">
        <v>76</v>
      </c>
      <c r="D53" s="6" t="s">
        <v>77</v>
      </c>
      <c r="E53" s="74" t="s">
        <v>217</v>
      </c>
      <c r="F53" s="6" t="s">
        <v>7</v>
      </c>
      <c r="G53" s="6">
        <v>1</v>
      </c>
      <c r="H53" s="105">
        <f>'Composições FDE'!G14</f>
        <v>1324.8292682926829</v>
      </c>
      <c r="I53" s="69">
        <f t="shared" si="16"/>
        <v>1695.3840146341463</v>
      </c>
      <c r="J53" s="70">
        <f t="shared" si="17"/>
        <v>1695.3840146341463</v>
      </c>
    </row>
    <row r="54" spans="1:10" x14ac:dyDescent="0.25">
      <c r="B54" s="57">
        <v>9</v>
      </c>
      <c r="C54" s="189" t="s">
        <v>80</v>
      </c>
      <c r="D54" s="189"/>
      <c r="E54" s="189"/>
      <c r="F54" s="189"/>
      <c r="G54" s="189"/>
      <c r="H54" s="189"/>
      <c r="I54" s="189"/>
      <c r="J54" s="102">
        <f>SUM(J55:J55)</f>
        <v>650.08760000000007</v>
      </c>
    </row>
    <row r="55" spans="1:10" x14ac:dyDescent="0.25">
      <c r="B55" s="2" t="s">
        <v>75</v>
      </c>
      <c r="C55" s="6" t="s">
        <v>106</v>
      </c>
      <c r="D55" s="2" t="s">
        <v>81</v>
      </c>
      <c r="E55" s="7" t="s">
        <v>82</v>
      </c>
      <c r="F55" s="2" t="s">
        <v>5</v>
      </c>
      <c r="G55" s="6">
        <v>50</v>
      </c>
      <c r="H55" s="2">
        <v>10.16</v>
      </c>
      <c r="I55" s="10">
        <f t="shared" si="4"/>
        <v>13.001752000000002</v>
      </c>
      <c r="J55" s="58">
        <f t="shared" si="5"/>
        <v>650.08760000000007</v>
      </c>
    </row>
    <row r="56" spans="1:10" x14ac:dyDescent="0.25">
      <c r="B56" s="188" t="s">
        <v>16</v>
      </c>
      <c r="C56" s="188"/>
      <c r="D56" s="188"/>
      <c r="E56" s="188"/>
      <c r="F56" s="188"/>
      <c r="G56" s="188"/>
      <c r="H56" s="188"/>
      <c r="I56" s="188"/>
      <c r="J56" s="136">
        <f>J11+J20+J27+J29+J34+J40+J45+J50+J54</f>
        <v>174508.20709358092</v>
      </c>
    </row>
    <row r="60" spans="1:10" x14ac:dyDescent="0.25">
      <c r="J60" s="112" t="s">
        <v>208</v>
      </c>
    </row>
    <row r="61" spans="1:10" x14ac:dyDescent="0.25">
      <c r="J61" s="106"/>
    </row>
    <row r="62" spans="1:10" x14ac:dyDescent="0.25">
      <c r="J62" s="106"/>
    </row>
    <row r="63" spans="1:10" x14ac:dyDescent="0.25">
      <c r="J63" s="106"/>
    </row>
    <row r="64" spans="1:10" x14ac:dyDescent="0.25">
      <c r="B64" s="109"/>
      <c r="C64" s="109"/>
      <c r="J64" s="106"/>
    </row>
    <row r="65" spans="2:9" ht="15.75" x14ac:dyDescent="0.25">
      <c r="B65" s="109"/>
      <c r="C65" s="109"/>
      <c r="H65" s="108" t="s">
        <v>105</v>
      </c>
    </row>
    <row r="66" spans="2:9" x14ac:dyDescent="0.25">
      <c r="B66" s="110"/>
      <c r="C66" s="110"/>
      <c r="D66" s="107"/>
      <c r="I66" s="111" t="s">
        <v>104</v>
      </c>
    </row>
    <row r="67" spans="2:9" x14ac:dyDescent="0.25">
      <c r="B67" s="109"/>
      <c r="C67" s="109"/>
    </row>
  </sheetData>
  <autoFilter ref="B10:J56"/>
  <mergeCells count="21">
    <mergeCell ref="B5:C5"/>
    <mergeCell ref="D5:E5"/>
    <mergeCell ref="F5:G5"/>
    <mergeCell ref="H5:J5"/>
    <mergeCell ref="F6:G7"/>
    <mergeCell ref="H6:J7"/>
    <mergeCell ref="B6:C7"/>
    <mergeCell ref="D6:E7"/>
    <mergeCell ref="D8:E8"/>
    <mergeCell ref="B9:J9"/>
    <mergeCell ref="C40:I40"/>
    <mergeCell ref="C45:I45"/>
    <mergeCell ref="H8:J8"/>
    <mergeCell ref="B56:I56"/>
    <mergeCell ref="C34:I34"/>
    <mergeCell ref="C27:I27"/>
    <mergeCell ref="C29:I29"/>
    <mergeCell ref="C11:I11"/>
    <mergeCell ref="C20:I20"/>
    <mergeCell ref="C54:I54"/>
    <mergeCell ref="C50:I50"/>
  </mergeCells>
  <phoneticPr fontId="24" type="noConversion"/>
  <pageMargins left="0.7" right="0.7" top="0.66" bottom="0.75" header="0.3" footer="0.3"/>
  <pageSetup paperSize="9" scale="54" orientation="portrait" r:id="rId1"/>
  <ignoredErrors>
    <ignoredError sqref="J11:J33 J55 J51:J53 J41:J44 J35:J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zoomScale="85" zoomScaleNormal="85" workbookViewId="0">
      <selection activeCell="D14" sqref="D14"/>
    </sheetView>
  </sheetViews>
  <sheetFormatPr defaultColWidth="8.85546875" defaultRowHeight="12.75" x14ac:dyDescent="0.2"/>
  <cols>
    <col min="1" max="1" width="6.85546875" style="170" bestFit="1" customWidth="1"/>
    <col min="2" max="2" width="12.5703125" style="170" bestFit="1" customWidth="1"/>
    <col min="3" max="3" width="9.28515625" style="170" bestFit="1" customWidth="1"/>
    <col min="4" max="4" width="89.7109375" style="170" bestFit="1" customWidth="1"/>
    <col min="5" max="5" width="29.5703125" style="170" bestFit="1" customWidth="1"/>
    <col min="6" max="7" width="13.28515625" style="170" bestFit="1" customWidth="1"/>
    <col min="8" max="16384" width="8.85546875" style="170"/>
  </cols>
  <sheetData>
    <row r="2" spans="1:7" x14ac:dyDescent="0.2">
      <c r="A2" s="203" t="s">
        <v>34</v>
      </c>
      <c r="B2" s="203"/>
      <c r="C2" s="203" t="s">
        <v>158</v>
      </c>
      <c r="D2" s="203"/>
      <c r="E2" s="169" t="s">
        <v>36</v>
      </c>
      <c r="F2" s="203" t="s">
        <v>159</v>
      </c>
      <c r="G2" s="203"/>
    </row>
    <row r="3" spans="1:7" x14ac:dyDescent="0.2">
      <c r="A3" s="204" t="s">
        <v>35</v>
      </c>
      <c r="B3" s="204"/>
      <c r="C3" s="204" t="s">
        <v>160</v>
      </c>
      <c r="D3" s="204"/>
      <c r="E3" s="204" t="s">
        <v>37</v>
      </c>
      <c r="F3" s="204" t="s">
        <v>161</v>
      </c>
      <c r="G3" s="204"/>
    </row>
    <row r="4" spans="1:7" x14ac:dyDescent="0.2">
      <c r="A4" s="204"/>
      <c r="B4" s="204"/>
      <c r="C4" s="204"/>
      <c r="D4" s="204"/>
      <c r="E4" s="204"/>
      <c r="F4" s="204"/>
      <c r="G4" s="204"/>
    </row>
    <row r="5" spans="1:7" ht="25.5" x14ac:dyDescent="0.2">
      <c r="A5" s="171" t="s">
        <v>38</v>
      </c>
      <c r="B5" s="172" t="s">
        <v>162</v>
      </c>
      <c r="C5" s="200" t="s">
        <v>219</v>
      </c>
      <c r="D5" s="201"/>
      <c r="E5" s="171" t="s">
        <v>15</v>
      </c>
      <c r="F5" s="202"/>
      <c r="G5" s="202"/>
    </row>
    <row r="6" spans="1:7" x14ac:dyDescent="0.2">
      <c r="A6" s="193" t="s">
        <v>13</v>
      </c>
      <c r="B6" s="194"/>
      <c r="C6" s="194"/>
      <c r="D6" s="194"/>
      <c r="E6" s="194"/>
      <c r="F6" s="194"/>
      <c r="G6" s="194"/>
    </row>
    <row r="7" spans="1:7" s="173" customFormat="1" x14ac:dyDescent="0.2">
      <c r="A7" s="133"/>
      <c r="B7" s="133"/>
      <c r="C7" s="133"/>
      <c r="D7" s="133"/>
      <c r="E7" s="135" t="s">
        <v>194</v>
      </c>
      <c r="F7" s="134">
        <v>0.23</v>
      </c>
      <c r="G7" s="133"/>
    </row>
    <row r="8" spans="1:7" ht="25.5" x14ac:dyDescent="0.2">
      <c r="A8" s="174" t="s">
        <v>0</v>
      </c>
      <c r="B8" s="174" t="s">
        <v>14</v>
      </c>
      <c r="C8" s="174" t="s">
        <v>1</v>
      </c>
      <c r="D8" s="175" t="s">
        <v>263</v>
      </c>
      <c r="E8" s="176" t="s">
        <v>2</v>
      </c>
      <c r="F8" s="176" t="s">
        <v>57</v>
      </c>
      <c r="G8" s="177" t="s">
        <v>264</v>
      </c>
    </row>
    <row r="9" spans="1:7" x14ac:dyDescent="0.2">
      <c r="A9" s="178"/>
      <c r="B9" s="178" t="s">
        <v>76</v>
      </c>
      <c r="C9" s="178" t="s">
        <v>203</v>
      </c>
      <c r="D9" s="179" t="s">
        <v>204</v>
      </c>
      <c r="E9" s="178" t="s">
        <v>12</v>
      </c>
      <c r="F9" s="180">
        <v>4.12</v>
      </c>
      <c r="G9" s="181">
        <f t="shared" ref="G9:G12" si="0">F9/(1+$F$7)</f>
        <v>3.3495934959349594</v>
      </c>
    </row>
    <row r="10" spans="1:7" x14ac:dyDescent="0.2">
      <c r="A10" s="178"/>
      <c r="B10" s="178" t="s">
        <v>76</v>
      </c>
      <c r="C10" s="178" t="s">
        <v>196</v>
      </c>
      <c r="D10" s="179" t="s">
        <v>195</v>
      </c>
      <c r="E10" s="178" t="s">
        <v>12</v>
      </c>
      <c r="F10" s="180">
        <v>654.96</v>
      </c>
      <c r="G10" s="181">
        <f t="shared" si="0"/>
        <v>532.48780487804879</v>
      </c>
    </row>
    <row r="11" spans="1:7" ht="25.5" x14ac:dyDescent="0.2">
      <c r="A11" s="178"/>
      <c r="B11" s="178" t="s">
        <v>76</v>
      </c>
      <c r="C11" s="178" t="s">
        <v>198</v>
      </c>
      <c r="D11" s="179" t="s">
        <v>199</v>
      </c>
      <c r="E11" s="178" t="s">
        <v>12</v>
      </c>
      <c r="F11" s="180">
        <v>611.84</v>
      </c>
      <c r="G11" s="181">
        <f t="shared" si="0"/>
        <v>497.4308943089431</v>
      </c>
    </row>
    <row r="12" spans="1:7" ht="25.5" x14ac:dyDescent="0.2">
      <c r="A12" s="178"/>
      <c r="B12" s="178" t="s">
        <v>76</v>
      </c>
      <c r="C12" s="178" t="s">
        <v>207</v>
      </c>
      <c r="D12" s="179" t="s">
        <v>206</v>
      </c>
      <c r="E12" s="178" t="s">
        <v>12</v>
      </c>
      <c r="F12" s="180">
        <v>1165.53</v>
      </c>
      <c r="G12" s="181">
        <f t="shared" si="0"/>
        <v>947.58536585365857</v>
      </c>
    </row>
    <row r="13" spans="1:7" x14ac:dyDescent="0.2">
      <c r="A13" s="178"/>
      <c r="B13" s="178" t="s">
        <v>76</v>
      </c>
      <c r="C13" s="178" t="s">
        <v>202</v>
      </c>
      <c r="D13" s="179" t="s">
        <v>201</v>
      </c>
      <c r="E13" s="178" t="s">
        <v>7</v>
      </c>
      <c r="F13" s="180">
        <v>10431.69</v>
      </c>
      <c r="G13" s="181">
        <f>F13/(1+$F$7)</f>
        <v>8481.0487804878048</v>
      </c>
    </row>
    <row r="14" spans="1:7" ht="25.5" x14ac:dyDescent="0.2">
      <c r="A14" s="178"/>
      <c r="B14" s="178" t="s">
        <v>76</v>
      </c>
      <c r="C14" s="178" t="s">
        <v>77</v>
      </c>
      <c r="D14" s="179" t="s">
        <v>79</v>
      </c>
      <c r="E14" s="178" t="s">
        <v>7</v>
      </c>
      <c r="F14" s="180">
        <v>1629.54</v>
      </c>
      <c r="G14" s="181">
        <f t="shared" ref="G14" si="1">F14/(1+$F$7)</f>
        <v>1324.8292682926829</v>
      </c>
    </row>
  </sheetData>
  <mergeCells count="10">
    <mergeCell ref="C5:D5"/>
    <mergeCell ref="F5:G5"/>
    <mergeCell ref="A6:G6"/>
    <mergeCell ref="A2:B2"/>
    <mergeCell ref="C2:D2"/>
    <mergeCell ref="F2:G2"/>
    <mergeCell ref="A3:B4"/>
    <mergeCell ref="C3:D4"/>
    <mergeCell ref="E3:E4"/>
    <mergeCell ref="F3:G4"/>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showGridLines="0" view="pageBreakPreview" topLeftCell="A43" zoomScaleNormal="80" zoomScaleSheetLayoutView="100" workbookViewId="0">
      <selection activeCell="B53" sqref="B53"/>
    </sheetView>
  </sheetViews>
  <sheetFormatPr defaultColWidth="9.140625" defaultRowHeight="15" x14ac:dyDescent="0.25"/>
  <cols>
    <col min="1" max="1" width="0.85546875" style="140" customWidth="1"/>
    <col min="2" max="2" width="8.42578125" style="140" customWidth="1"/>
    <col min="3" max="3" width="13.85546875" style="140" customWidth="1"/>
    <col min="4" max="4" width="8.7109375" style="140" customWidth="1"/>
    <col min="5" max="5" width="39.85546875" style="140" customWidth="1"/>
    <col min="6" max="6" width="6.140625" style="140" customWidth="1"/>
    <col min="7" max="7" width="8.42578125" style="140" customWidth="1"/>
    <col min="8" max="8" width="31.28515625" style="140" customWidth="1"/>
    <col min="9" max="9" width="83.140625" style="140" customWidth="1"/>
    <col min="10" max="16384" width="9.140625" style="140"/>
  </cols>
  <sheetData>
    <row r="1" spans="1:12" ht="6" customHeight="1" x14ac:dyDescent="0.25">
      <c r="G1" s="141"/>
      <c r="I1" s="142"/>
    </row>
    <row r="2" spans="1:12" ht="16.5" customHeight="1" x14ac:dyDescent="0.25">
      <c r="D2" s="205"/>
      <c r="E2" s="206"/>
      <c r="F2" s="206"/>
      <c r="G2" s="206"/>
      <c r="H2" s="206"/>
      <c r="I2" s="206"/>
    </row>
    <row r="3" spans="1:12" x14ac:dyDescent="0.25">
      <c r="B3" s="207" t="s">
        <v>34</v>
      </c>
      <c r="C3" s="207"/>
      <c r="D3" s="207" t="str">
        <f>'Planilha Orçamentária'!D5:E5</f>
        <v>PREFEITURA MUNICIPAL DE TIÊTE</v>
      </c>
      <c r="E3" s="207"/>
      <c r="F3" s="207" t="s">
        <v>36</v>
      </c>
      <c r="G3" s="207"/>
      <c r="H3" s="182" t="str">
        <f>'Planilha Orçamentária'!H5:J5</f>
        <v xml:space="preserve">TIÊTE - SP </v>
      </c>
      <c r="I3" s="211"/>
    </row>
    <row r="4" spans="1:12" s="72" customFormat="1" ht="14.45" customHeight="1" x14ac:dyDescent="0.25">
      <c r="A4" s="71"/>
      <c r="B4" s="199" t="s">
        <v>35</v>
      </c>
      <c r="C4" s="199"/>
      <c r="D4" s="199" t="s">
        <v>160</v>
      </c>
      <c r="E4" s="199"/>
      <c r="F4" s="199" t="s">
        <v>37</v>
      </c>
      <c r="G4" s="199"/>
      <c r="H4" s="199" t="s">
        <v>161</v>
      </c>
      <c r="I4" s="211"/>
      <c r="J4" s="183"/>
    </row>
    <row r="5" spans="1:12" s="72" customFormat="1" x14ac:dyDescent="0.25">
      <c r="A5" s="71"/>
      <c r="B5" s="199"/>
      <c r="C5" s="199"/>
      <c r="D5" s="199"/>
      <c r="E5" s="199"/>
      <c r="F5" s="199"/>
      <c r="G5" s="199"/>
      <c r="H5" s="199"/>
      <c r="I5" s="211"/>
      <c r="J5" s="183"/>
      <c r="K5" s="137"/>
      <c r="L5" s="137"/>
    </row>
    <row r="6" spans="1:12" ht="23.25" customHeight="1" x14ac:dyDescent="0.25">
      <c r="B6" s="184" t="s">
        <v>38</v>
      </c>
      <c r="C6" s="185" t="str">
        <f>'Planilha Orçamentária'!C8</f>
        <v>2.092,71 M²</v>
      </c>
      <c r="D6" s="212" t="str">
        <f>'Planilha Orçamentária'!D8:E8</f>
        <v>BASE: CDHU VERSÃO 185 - Data Base: Fev/2022 - FDE Jan/2022</v>
      </c>
      <c r="E6" s="212"/>
      <c r="F6" s="184" t="s">
        <v>15</v>
      </c>
      <c r="G6" s="186">
        <f>'Planilha Orçamentária'!G8</f>
        <v>0.2797</v>
      </c>
      <c r="H6" s="187"/>
      <c r="I6" s="187"/>
    </row>
    <row r="7" spans="1:12" x14ac:dyDescent="0.25">
      <c r="B7" s="209" t="s">
        <v>13</v>
      </c>
      <c r="C7" s="210"/>
      <c r="D7" s="210"/>
      <c r="E7" s="210"/>
      <c r="F7" s="210"/>
      <c r="G7" s="210"/>
      <c r="H7" s="210"/>
      <c r="I7" s="210"/>
    </row>
    <row r="8" spans="1:12" x14ac:dyDescent="0.25">
      <c r="B8" s="143" t="s">
        <v>0</v>
      </c>
      <c r="C8" s="143" t="s">
        <v>14</v>
      </c>
      <c r="D8" s="143" t="s">
        <v>1</v>
      </c>
      <c r="E8" s="144" t="s">
        <v>255</v>
      </c>
      <c r="F8" s="145" t="s">
        <v>2</v>
      </c>
      <c r="G8" s="145" t="s">
        <v>3</v>
      </c>
      <c r="H8" s="145" t="s">
        <v>83</v>
      </c>
      <c r="I8" s="146" t="s">
        <v>84</v>
      </c>
    </row>
    <row r="9" spans="1:12" x14ac:dyDescent="0.25">
      <c r="B9" s="147">
        <f>'Planilha Orçamentária'!B11</f>
        <v>1</v>
      </c>
      <c r="C9" s="208" t="str">
        <f>'Planilha Orçamentária'!C11:I11</f>
        <v>SISTEMA DE ALARME E DETECÇÃO</v>
      </c>
      <c r="D9" s="208"/>
      <c r="E9" s="208"/>
      <c r="F9" s="208"/>
      <c r="G9" s="208"/>
      <c r="H9" s="208"/>
      <c r="I9" s="208"/>
    </row>
    <row r="10" spans="1:12" ht="56.25" x14ac:dyDescent="0.25">
      <c r="B10" s="148" t="str">
        <f>'Planilha Orçamentária'!B12</f>
        <v>1.1</v>
      </c>
      <c r="C10" s="148" t="str">
        <f>'Planilha Orçamentária'!C12</f>
        <v>CDHU</v>
      </c>
      <c r="D10" s="148" t="str">
        <f>'Planilha Orçamentária'!D12</f>
        <v>66.02.500</v>
      </c>
      <c r="E10" s="149" t="str">
        <f>'Planilha Orçamentária'!E12</f>
        <v>Central de alarme microprocessada, para até 125 zonas</v>
      </c>
      <c r="F10" s="8" t="str">
        <f>'Planilha Orçamentária'!F12</f>
        <v>un</v>
      </c>
      <c r="G10" s="150">
        <v>1</v>
      </c>
      <c r="H10" s="151" t="s">
        <v>108</v>
      </c>
      <c r="I10" s="152" t="s">
        <v>232</v>
      </c>
    </row>
    <row r="11" spans="1:12" ht="48.75" customHeight="1" x14ac:dyDescent="0.25">
      <c r="B11" s="148" t="str">
        <f>'Planilha Orçamentária'!B13</f>
        <v>1.2</v>
      </c>
      <c r="C11" s="148" t="str">
        <f>'Planilha Orçamentária'!C13</f>
        <v>CDHU</v>
      </c>
      <c r="D11" s="148" t="str">
        <f>'Planilha Orçamentária'!D13</f>
        <v>50.05.450</v>
      </c>
      <c r="E11" s="149" t="str">
        <f>'Planilha Orçamentária'!E13</f>
        <v>Acionador manual quebra-vidro endereçável</v>
      </c>
      <c r="F11" s="8" t="str">
        <f>'Planilha Orçamentária'!F13</f>
        <v>un</v>
      </c>
      <c r="G11" s="150">
        <v>13</v>
      </c>
      <c r="H11" s="151" t="s">
        <v>85</v>
      </c>
      <c r="I11" s="151" t="s">
        <v>233</v>
      </c>
    </row>
    <row r="12" spans="1:12" ht="45" x14ac:dyDescent="0.25">
      <c r="B12" s="148" t="str">
        <f>'Planilha Orçamentária'!B14</f>
        <v>1.3</v>
      </c>
      <c r="C12" s="148" t="str">
        <f>'Planilha Orçamentária'!C14</f>
        <v>CDHU</v>
      </c>
      <c r="D12" s="148" t="str">
        <f>'Planilha Orçamentária'!D14</f>
        <v xml:space="preserve">50.05.230 </v>
      </c>
      <c r="E12" s="149" t="str">
        <f>'Planilha Orçamentária'!E14</f>
        <v>Sirene audiovisual tipo endereçável</v>
      </c>
      <c r="F12" s="8" t="str">
        <f>'Planilha Orçamentária'!F14</f>
        <v>un</v>
      </c>
      <c r="G12" s="150">
        <v>13</v>
      </c>
      <c r="H12" s="151" t="s">
        <v>85</v>
      </c>
      <c r="I12" s="151" t="s">
        <v>235</v>
      </c>
    </row>
    <row r="13" spans="1:12" ht="22.5" x14ac:dyDescent="0.25">
      <c r="B13" s="148" t="str">
        <f>'Planilha Orçamentária'!B15</f>
        <v>1.4</v>
      </c>
      <c r="C13" s="148" t="str">
        <f>'Planilha Orçamentária'!C15</f>
        <v>CDHU</v>
      </c>
      <c r="D13" s="148" t="str">
        <f>'Planilha Orçamentária'!D15</f>
        <v>50.05.430</v>
      </c>
      <c r="E13" s="149" t="str">
        <f>'Planilha Orçamentária'!E15</f>
        <v>Detector óptico de fumaça com base endereçável</v>
      </c>
      <c r="F13" s="8" t="str">
        <f>'Planilha Orçamentária'!F15</f>
        <v>un</v>
      </c>
      <c r="G13" s="150">
        <v>15</v>
      </c>
      <c r="H13" s="151" t="s">
        <v>85</v>
      </c>
      <c r="I13" s="151" t="s">
        <v>236</v>
      </c>
    </row>
    <row r="14" spans="1:12" ht="67.5" x14ac:dyDescent="0.25">
      <c r="B14" s="148" t="str">
        <f>'Planilha Orçamentária'!B16</f>
        <v>1.5</v>
      </c>
      <c r="C14" s="148" t="str">
        <f>'Planilha Orçamentária'!C16</f>
        <v>CDHU</v>
      </c>
      <c r="D14" s="148" t="str">
        <f>'Planilha Orçamentária'!D16</f>
        <v>40.06.040</v>
      </c>
      <c r="E14" s="149" t="str">
        <f>'Planilha Orçamentária'!E16</f>
        <v>Condulete metálico de 3/4´</v>
      </c>
      <c r="F14" s="8" t="str">
        <f>'Planilha Orçamentária'!F16</f>
        <v>cj.</v>
      </c>
      <c r="G14" s="150">
        <f>G13</f>
        <v>15</v>
      </c>
      <c r="H14" s="151" t="s">
        <v>224</v>
      </c>
      <c r="I14" s="151" t="s">
        <v>237</v>
      </c>
    </row>
    <row r="15" spans="1:12" ht="90" x14ac:dyDescent="0.25">
      <c r="B15" s="148" t="str">
        <f>'Planilha Orçamentária'!B17</f>
        <v>1.6</v>
      </c>
      <c r="C15" s="148" t="str">
        <f>'Planilha Orçamentária'!C17</f>
        <v>CDHU</v>
      </c>
      <c r="D15" s="148" t="str">
        <f>'Planilha Orçamentária'!D17</f>
        <v xml:space="preserve">38.04.040 </v>
      </c>
      <c r="E15" s="149" t="str">
        <f>'Planilha Orçamentária'!E17</f>
        <v>Eletroduto galvanizado conforme NBR13057 - 3/4´ com acessórios</v>
      </c>
      <c r="F15" s="8" t="str">
        <f>'Planilha Orçamentária'!F17</f>
        <v>m</v>
      </c>
      <c r="G15" s="150">
        <v>320</v>
      </c>
      <c r="H15" s="151" t="s">
        <v>87</v>
      </c>
      <c r="I15" s="151" t="s">
        <v>86</v>
      </c>
    </row>
    <row r="16" spans="1:12" ht="45" x14ac:dyDescent="0.25">
      <c r="B16" s="148" t="str">
        <f>'Planilha Orçamentária'!B18</f>
        <v>1.7</v>
      </c>
      <c r="C16" s="148" t="str">
        <f>'Planilha Orçamentária'!C18</f>
        <v>CDHU</v>
      </c>
      <c r="D16" s="148" t="str">
        <f>'Planilha Orçamentária'!D18</f>
        <v>39.12.520</v>
      </c>
      <c r="E16" s="149" t="str">
        <f>'Planilha Orçamentária'!E18</f>
        <v>Cabo de cobre flexível blindado de 3 x 1,5 mm², isolamento 600V, isolação em VC/E 105°C - para detecção de incêndio</v>
      </c>
      <c r="F16" s="8" t="str">
        <f>'Planilha Orçamentária'!F18</f>
        <v>m</v>
      </c>
      <c r="G16" s="150">
        <f>G15*1.1</f>
        <v>352</v>
      </c>
      <c r="H16" s="151" t="s">
        <v>223</v>
      </c>
      <c r="I16" s="151" t="s">
        <v>238</v>
      </c>
    </row>
    <row r="17" spans="2:9" ht="45" x14ac:dyDescent="0.25">
      <c r="B17" s="148" t="str">
        <f>'Planilha Orçamentária'!B19</f>
        <v>1.8</v>
      </c>
      <c r="C17" s="148" t="str">
        <f>'Planilha Orçamentária'!C19</f>
        <v>CDHU</v>
      </c>
      <c r="D17" s="148" t="str">
        <f>'Planilha Orçamentária'!D19</f>
        <v>39.21.201</v>
      </c>
      <c r="E17" s="149" t="str">
        <f>'Planilha Orçamentária'!E19</f>
        <v>Cabo de cobre flexível de 2 x 2,5 mm², isolamento 0,6/1 kV - isolação HEPR 90°C</v>
      </c>
      <c r="F17" s="8" t="str">
        <f>'Planilha Orçamentária'!F19</f>
        <v>m</v>
      </c>
      <c r="G17" s="150">
        <f>(185+80)*1.1</f>
        <v>291.5</v>
      </c>
      <c r="H17" s="151" t="s">
        <v>225</v>
      </c>
      <c r="I17" s="153" t="s">
        <v>239</v>
      </c>
    </row>
    <row r="18" spans="2:9" x14ac:dyDescent="0.25">
      <c r="B18" s="154">
        <f>'Planilha Orçamentária'!B20</f>
        <v>2</v>
      </c>
      <c r="C18" s="215" t="str">
        <f>'Planilha Orçamentária'!C20:I20</f>
        <v>ILUMINAÇÃO DE EMERGÊNCIA POR BLOCO AUTÔNOMOS</v>
      </c>
      <c r="D18" s="216"/>
      <c r="E18" s="216"/>
      <c r="F18" s="216"/>
      <c r="G18" s="217"/>
      <c r="H18" s="217"/>
      <c r="I18" s="218"/>
    </row>
    <row r="19" spans="2:9" ht="45" x14ac:dyDescent="0.25">
      <c r="B19" s="148" t="str">
        <f>'Planilha Orçamentária'!B21</f>
        <v>2.1</v>
      </c>
      <c r="C19" s="148" t="str">
        <f>'Planilha Orçamentária'!C21</f>
        <v>CDHU</v>
      </c>
      <c r="D19" s="148" t="str">
        <f>'Planilha Orçamentária'!D21</f>
        <v xml:space="preserve">50.05.260 </v>
      </c>
      <c r="E19" s="149" t="str">
        <f>'Planilha Orçamentária'!E21</f>
        <v>Bloco autônomo de iluminação de emergência com autonomia mínima
de 1 hora, equipado com 2 lâmpadas de 11 W</v>
      </c>
      <c r="F19" s="148" t="str">
        <f>'Planilha Orçamentária'!F21</f>
        <v>un</v>
      </c>
      <c r="G19" s="155">
        <v>54</v>
      </c>
      <c r="H19" s="156" t="s">
        <v>92</v>
      </c>
      <c r="I19" s="152" t="s">
        <v>109</v>
      </c>
    </row>
    <row r="20" spans="2:9" ht="45" x14ac:dyDescent="0.25">
      <c r="B20" s="148" t="str">
        <f>'Planilha Orçamentária'!B22</f>
        <v>2.2</v>
      </c>
      <c r="C20" s="148" t="str">
        <f>'Planilha Orçamentária'!C22</f>
        <v>CDHU</v>
      </c>
      <c r="D20" s="148" t="str">
        <f>'Planilha Orçamentária'!D22</f>
        <v>50.05.312</v>
      </c>
      <c r="E20" s="149" t="str">
        <f>'Planilha Orçamentária'!E22</f>
        <v>Bloco autônomo de iluminação de emergência LED, com autonomia mínima de 3 horas, fluxo luminoso de 2.000 até 3.000 lúmens, equipado com 2 faróis</v>
      </c>
      <c r="F20" s="148" t="str">
        <f>'Planilha Orçamentária'!F22</f>
        <v>un</v>
      </c>
      <c r="G20" s="155">
        <v>3</v>
      </c>
      <c r="H20" s="156" t="s">
        <v>92</v>
      </c>
      <c r="I20" s="152" t="s">
        <v>240</v>
      </c>
    </row>
    <row r="21" spans="2:9" ht="90" x14ac:dyDescent="0.25">
      <c r="B21" s="148" t="str">
        <f>'Planilha Orçamentária'!B23</f>
        <v>2.3</v>
      </c>
      <c r="C21" s="148" t="str">
        <f>'Planilha Orçamentária'!C23</f>
        <v>CDHU</v>
      </c>
      <c r="D21" s="148" t="str">
        <f>'Planilha Orçamentária'!D23</f>
        <v xml:space="preserve">38.04.040 </v>
      </c>
      <c r="E21" s="149" t="str">
        <f>'Planilha Orçamentária'!E23</f>
        <v>Eletroduto galvanizado conforme NBR13057 - 3/4´ com acessórios</v>
      </c>
      <c r="F21" s="148" t="str">
        <f>'Planilha Orçamentária'!F23</f>
        <v>m</v>
      </c>
      <c r="G21" s="155">
        <v>180</v>
      </c>
      <c r="H21" s="151" t="s">
        <v>87</v>
      </c>
      <c r="I21" s="151" t="s">
        <v>86</v>
      </c>
    </row>
    <row r="22" spans="2:9" ht="33.75" x14ac:dyDescent="0.25">
      <c r="B22" s="148" t="str">
        <f>'Planilha Orçamentária'!B24</f>
        <v>2.4</v>
      </c>
      <c r="C22" s="148" t="str">
        <f>'Planilha Orçamentária'!C24</f>
        <v>CDHU</v>
      </c>
      <c r="D22" s="148" t="str">
        <f>'Planilha Orçamentária'!D24</f>
        <v xml:space="preserve">40.04.450 </v>
      </c>
      <c r="E22" s="149" t="str">
        <f>'Planilha Orçamentária'!E24</f>
        <v>Tomada 2P+T de 10 A - 250 V, completa</v>
      </c>
      <c r="F22" s="148" t="str">
        <f>'Planilha Orçamentária'!F24</f>
        <v>cj</v>
      </c>
      <c r="G22" s="155">
        <v>57</v>
      </c>
      <c r="H22" s="156" t="s">
        <v>94</v>
      </c>
      <c r="I22" s="152" t="s">
        <v>93</v>
      </c>
    </row>
    <row r="23" spans="2:9" ht="45" x14ac:dyDescent="0.25">
      <c r="B23" s="148" t="str">
        <f>'Planilha Orçamentária'!B25</f>
        <v>2.5</v>
      </c>
      <c r="C23" s="148" t="str">
        <f>'Planilha Orçamentária'!C25</f>
        <v>CDHU</v>
      </c>
      <c r="D23" s="148" t="str">
        <f>'Planilha Orçamentária'!D25</f>
        <v>39.21.020</v>
      </c>
      <c r="E23" s="149" t="str">
        <f>'Planilha Orçamentária'!E25</f>
        <v>Cabo de cobre flexível de 2,5 mm², isolamento 0,6/1kV - isolação HEPR 90°C</v>
      </c>
      <c r="F23" s="148" t="str">
        <f>'Planilha Orçamentária'!F25</f>
        <v>m</v>
      </c>
      <c r="G23" s="155">
        <v>680</v>
      </c>
      <c r="H23" s="156" t="s">
        <v>88</v>
      </c>
      <c r="I23" s="152" t="s">
        <v>239</v>
      </c>
    </row>
    <row r="24" spans="2:9" ht="56.25" x14ac:dyDescent="0.25">
      <c r="B24" s="148" t="str">
        <f>'Planilha Orçamentária'!B26</f>
        <v>2.6</v>
      </c>
      <c r="C24" s="148" t="str">
        <f>'Planilha Orçamentária'!C26</f>
        <v>CDHU</v>
      </c>
      <c r="D24" s="148" t="str">
        <f>'Planilha Orçamentária'!D26</f>
        <v xml:space="preserve">37.13.600 </v>
      </c>
      <c r="E24" s="149" t="str">
        <f>'Planilha Orçamentária'!E26</f>
        <v>Disjuntor termomagnético, unipolar 127/220 V, corrente de 10 A até 30 A</v>
      </c>
      <c r="F24" s="148" t="str">
        <f>'Planilha Orçamentária'!F26</f>
        <v>un</v>
      </c>
      <c r="G24" s="155">
        <v>3</v>
      </c>
      <c r="H24" s="156" t="s">
        <v>231</v>
      </c>
      <c r="I24" s="152" t="s">
        <v>99</v>
      </c>
    </row>
    <row r="25" spans="2:9" x14ac:dyDescent="0.25">
      <c r="B25" s="157">
        <f>'Planilha Orçamentária'!B27</f>
        <v>3</v>
      </c>
      <c r="C25" s="219" t="str">
        <f>'Planilha Orçamentária'!C27:I27</f>
        <v xml:space="preserve">EXTINTORES DE INCÊNIO </v>
      </c>
      <c r="D25" s="220"/>
      <c r="E25" s="220"/>
      <c r="F25" s="220"/>
      <c r="G25" s="220"/>
      <c r="H25" s="220"/>
      <c r="I25" s="221"/>
    </row>
    <row r="26" spans="2:9" ht="78.75" x14ac:dyDescent="0.25">
      <c r="B26" s="158" t="str">
        <f>'Planilha Orçamentária'!B28</f>
        <v>3.1</v>
      </c>
      <c r="C26" s="158" t="str">
        <f>'Planilha Orçamentária'!C28</f>
        <v>CDHU</v>
      </c>
      <c r="D26" s="158" t="str">
        <f>'Planilha Orçamentária'!D28</f>
        <v>50.10.110</v>
      </c>
      <c r="E26" s="159" t="str">
        <f>'Planilha Orçamentária'!E28</f>
        <v>Extintor manual de pó químico seco ABC - capacidade de 4 kg</v>
      </c>
      <c r="F26" s="158" t="str">
        <f>'Planilha Orçamentária'!F28</f>
        <v>un</v>
      </c>
      <c r="G26" s="158">
        <v>8</v>
      </c>
      <c r="H26" s="156" t="s">
        <v>89</v>
      </c>
      <c r="I26" s="160" t="s">
        <v>96</v>
      </c>
    </row>
    <row r="27" spans="2:9" x14ac:dyDescent="0.25">
      <c r="B27" s="161">
        <f>'Planilha Orçamentária'!B29</f>
        <v>4</v>
      </c>
      <c r="C27" s="208" t="str">
        <f>'Planilha Orçamentária'!C29:I29</f>
        <v xml:space="preserve">SINALIZAÇÃO DE MERGÊNCIA </v>
      </c>
      <c r="D27" s="208"/>
      <c r="E27" s="208"/>
      <c r="F27" s="208"/>
      <c r="G27" s="208"/>
      <c r="H27" s="208"/>
      <c r="I27" s="208"/>
    </row>
    <row r="28" spans="2:9" ht="45" x14ac:dyDescent="0.25">
      <c r="B28" s="162" t="str">
        <f>'Planilha Orçamentária'!B30</f>
        <v>4.1</v>
      </c>
      <c r="C28" s="162" t="str">
        <f>'Planilha Orçamentária'!C30</f>
        <v>CDHU</v>
      </c>
      <c r="D28" s="162" t="str">
        <f>'Planilha Orçamentária'!D30</f>
        <v xml:space="preserve">97.02.190 </v>
      </c>
      <c r="E28" s="163" t="str">
        <f>'Planilha Orçamentária'!E30</f>
        <v>Placa de identificação em acrílico com texto em vinil</v>
      </c>
      <c r="F28" s="162" t="str">
        <f>'Planilha Orçamentária'!F30</f>
        <v>m²</v>
      </c>
      <c r="G28" s="162">
        <v>0.24</v>
      </c>
      <c r="H28" s="151" t="s">
        <v>182</v>
      </c>
      <c r="I28" s="152" t="s">
        <v>98</v>
      </c>
    </row>
    <row r="29" spans="2:9" ht="56.25" x14ac:dyDescent="0.25">
      <c r="B29" s="162" t="str">
        <f>'Planilha Orçamentária'!B31</f>
        <v>4.2</v>
      </c>
      <c r="C29" s="162" t="str">
        <f>'Planilha Orçamentária'!C31</f>
        <v>CDHU</v>
      </c>
      <c r="D29" s="162" t="str">
        <f>'Planilha Orçamentária'!D31</f>
        <v xml:space="preserve">97.02.193 </v>
      </c>
      <c r="E29" s="163" t="str">
        <f>'Planilha Orçamentária'!E31</f>
        <v>Placa de sinalização em PVC fotoluminescente (200x200mm), com indicação de equipamentos
de alarme, detecção e extinção de incêndio</v>
      </c>
      <c r="F29" s="162" t="str">
        <f>'Planilha Orçamentária'!F31</f>
        <v>un</v>
      </c>
      <c r="G29" s="162">
        <v>21</v>
      </c>
      <c r="H29" s="151" t="s">
        <v>90</v>
      </c>
      <c r="I29" s="152" t="s">
        <v>103</v>
      </c>
    </row>
    <row r="30" spans="2:9" ht="56.25" x14ac:dyDescent="0.25">
      <c r="B30" s="162" t="str">
        <f>'Planilha Orçamentária'!B32</f>
        <v>4.3</v>
      </c>
      <c r="C30" s="162" t="str">
        <f>'Planilha Orçamentária'!C32</f>
        <v>CDHU</v>
      </c>
      <c r="D30" s="162" t="str">
        <f>'Planilha Orçamentária'!D32</f>
        <v xml:space="preserve">97.02.195 </v>
      </c>
      <c r="E30" s="163" t="str">
        <f>'Planilha Orçamentária'!E32</f>
        <v>Placa de sinalização em PVC fotoluminescente (240x120mm), com indicação de rota de
evacuação e saída de emergência</v>
      </c>
      <c r="F30" s="162" t="str">
        <f>'Planilha Orçamentária'!F32</f>
        <v>un</v>
      </c>
      <c r="G30" s="162">
        <v>18</v>
      </c>
      <c r="H30" s="151" t="s">
        <v>91</v>
      </c>
      <c r="I30" s="152" t="s">
        <v>102</v>
      </c>
    </row>
    <row r="31" spans="2:9" ht="56.25" x14ac:dyDescent="0.25">
      <c r="B31" s="162" t="str">
        <f>'Planilha Orçamentária'!B33</f>
        <v>4.4</v>
      </c>
      <c r="C31" s="162" t="str">
        <f>'Planilha Orçamentária'!C33</f>
        <v>CDHU</v>
      </c>
      <c r="D31" s="162" t="str">
        <f>'Planilha Orçamentária'!D33</f>
        <v>97.02.197</v>
      </c>
      <c r="E31" s="163" t="str">
        <f>'Planilha Orçamentária'!E33</f>
        <v>Placa de sinalização em PVC, com indicação de alerta</v>
      </c>
      <c r="F31" s="162" t="str">
        <f>'Planilha Orçamentária'!F33</f>
        <v>un</v>
      </c>
      <c r="G31" s="162">
        <v>6</v>
      </c>
      <c r="H31" s="164" t="s">
        <v>226</v>
      </c>
      <c r="I31" s="165" t="s">
        <v>97</v>
      </c>
    </row>
    <row r="32" spans="2:9" x14ac:dyDescent="0.25">
      <c r="B32" s="154">
        <f>'Planilha Orçamentária'!B34</f>
        <v>5</v>
      </c>
      <c r="C32" s="214" t="str">
        <f>'Planilha Orçamentária'!C34:I34</f>
        <v>SAÍDAS DE EMERGÊNCIA</v>
      </c>
      <c r="D32" s="214"/>
      <c r="E32" s="214"/>
      <c r="F32" s="214"/>
      <c r="G32" s="214"/>
      <c r="H32" s="214"/>
      <c r="I32" s="214"/>
    </row>
    <row r="33" spans="2:9" ht="22.5" x14ac:dyDescent="0.25">
      <c r="B33" s="8" t="str">
        <f>'Planilha Orçamentária'!B35</f>
        <v>5.1</v>
      </c>
      <c r="C33" s="8" t="str">
        <f>'Planilha Orçamentária'!C35</f>
        <v>CDHU</v>
      </c>
      <c r="D33" s="8" t="str">
        <f>'Planilha Orçamentária'!D35</f>
        <v>04.14.040</v>
      </c>
      <c r="E33" s="166" t="str">
        <f>'Planilha Orçamentária'!E35</f>
        <v>Retirada de esquadria em vidro</v>
      </c>
      <c r="F33" s="8" t="str">
        <f>'Planilha Orçamentária'!F35</f>
        <v>m²</v>
      </c>
      <c r="G33" s="8">
        <v>10.08</v>
      </c>
      <c r="H33" s="166" t="s">
        <v>260</v>
      </c>
      <c r="I33" s="152" t="s">
        <v>241</v>
      </c>
    </row>
    <row r="34" spans="2:9" ht="22.5" x14ac:dyDescent="0.25">
      <c r="B34" s="8" t="str">
        <f>'Planilha Orçamentária'!B36</f>
        <v>5.2</v>
      </c>
      <c r="C34" s="8" t="str">
        <f>'Planilha Orçamentária'!C36</f>
        <v>CDHU</v>
      </c>
      <c r="D34" s="8" t="str">
        <f>'Planilha Orçamentária'!D36</f>
        <v>26.20.020</v>
      </c>
      <c r="E34" s="166" t="str">
        <f>'Planilha Orçamentária'!E36</f>
        <v>Recolocação de vidro inclusive emassamento ou recolocação de baguetes</v>
      </c>
      <c r="F34" s="8" t="str">
        <f>'Planilha Orçamentária'!F36</f>
        <v>m²</v>
      </c>
      <c r="G34" s="8">
        <v>10.08</v>
      </c>
      <c r="H34" s="166" t="s">
        <v>261</v>
      </c>
      <c r="I34" s="152" t="s">
        <v>242</v>
      </c>
    </row>
    <row r="35" spans="2:9" ht="56.25" x14ac:dyDescent="0.25">
      <c r="B35" s="8" t="str">
        <f>'Planilha Orçamentária'!B37</f>
        <v>5.3</v>
      </c>
      <c r="C35" s="8" t="str">
        <f>'Planilha Orçamentária'!C37</f>
        <v>CDHU</v>
      </c>
      <c r="D35" s="8" t="str">
        <f>'Planilha Orçamentária'!D37</f>
        <v>28.20.830</v>
      </c>
      <c r="E35" s="166" t="str">
        <f>'Planilha Orçamentária'!E37</f>
        <v>Barra antipânico de sobrepor com maçaneta e chave, para porta dupla em vidro</v>
      </c>
      <c r="F35" s="8" t="str">
        <f>'Planilha Orçamentária'!F37</f>
        <v>cj</v>
      </c>
      <c r="G35" s="8">
        <v>2</v>
      </c>
      <c r="H35" s="166" t="s">
        <v>251</v>
      </c>
      <c r="I35" s="152" t="s">
        <v>243</v>
      </c>
    </row>
    <row r="36" spans="2:9" ht="78.75" x14ac:dyDescent="0.25">
      <c r="B36" s="8" t="str">
        <f>'Planilha Orçamentária'!B38</f>
        <v>5.4</v>
      </c>
      <c r="C36" s="8" t="str">
        <f>'Planilha Orçamentária'!C38</f>
        <v>CDHU</v>
      </c>
      <c r="D36" s="8" t="str">
        <f>'Planilha Orçamentária'!D38</f>
        <v>28.20.840</v>
      </c>
      <c r="E36" s="166" t="str">
        <f>'Planilha Orçamentária'!E38</f>
        <v>Barra antipânico para porta dupla com travamentos horizontal e vertical completa, com maçaneta tipo alavanca e chave, para vãos de 1,40 a 1,60 m</v>
      </c>
      <c r="F36" s="8" t="str">
        <f>'Planilha Orçamentária'!F38</f>
        <v>cj</v>
      </c>
      <c r="G36" s="8">
        <v>4</v>
      </c>
      <c r="H36" s="166" t="s">
        <v>251</v>
      </c>
      <c r="I36" s="152" t="s">
        <v>244</v>
      </c>
    </row>
    <row r="37" spans="2:9" ht="78.75" x14ac:dyDescent="0.25">
      <c r="B37" s="8" t="str">
        <f>'Planilha Orçamentária'!B39</f>
        <v>5.5</v>
      </c>
      <c r="C37" s="8" t="str">
        <f>'Planilha Orçamentária'!C39</f>
        <v>CDHU</v>
      </c>
      <c r="D37" s="8" t="str">
        <f>'Planilha Orçamentária'!D39</f>
        <v>28.20.850</v>
      </c>
      <c r="E37" s="166" t="str">
        <f>'Planilha Orçamentária'!E39</f>
        <v>Barra antipânico para porta dupla com travamentos horizontal e vertical completa, com maçaneta tipo alavanca e chave, para vãos de 1,70 a 2,60 m</v>
      </c>
      <c r="F37" s="8" t="str">
        <f>'Planilha Orçamentária'!F39</f>
        <v>cj</v>
      </c>
      <c r="G37" s="8">
        <v>3</v>
      </c>
      <c r="H37" s="166" t="s">
        <v>256</v>
      </c>
      <c r="I37" s="152" t="s">
        <v>245</v>
      </c>
    </row>
    <row r="38" spans="2:9" x14ac:dyDescent="0.25">
      <c r="B38" s="154">
        <f>'Planilha Orçamentária'!B40</f>
        <v>6</v>
      </c>
      <c r="C38" s="214" t="str">
        <f>'Planilha Orçamentária'!C40:I40</f>
        <v>SERVIÇOS DE SERRALHERIA</v>
      </c>
      <c r="D38" s="214"/>
      <c r="E38" s="214"/>
      <c r="F38" s="214"/>
      <c r="G38" s="214"/>
      <c r="H38" s="214"/>
      <c r="I38" s="214"/>
    </row>
    <row r="39" spans="2:9" x14ac:dyDescent="0.25">
      <c r="B39" s="8" t="str">
        <f>'Planilha Orçamentária'!B41</f>
        <v>6.1</v>
      </c>
      <c r="C39" s="8" t="str">
        <f>'Planilha Orçamentária'!C41</f>
        <v>FDE</v>
      </c>
      <c r="D39" s="8" t="str">
        <f>'Planilha Orçamentária'!D41</f>
        <v xml:space="preserve">13.60.015 </v>
      </c>
      <c r="E39" s="166" t="str">
        <f>'Planilha Orçamentária'!E41</f>
        <v>Retirada de Guarda-Corpos em Geral</v>
      </c>
      <c r="F39" s="8" t="str">
        <f>'Planilha Orçamentária'!F41</f>
        <v>m</v>
      </c>
      <c r="G39" s="8">
        <f>'Planilha Orçamentária'!G41</f>
        <v>76.25</v>
      </c>
      <c r="H39" s="166" t="s">
        <v>257</v>
      </c>
      <c r="I39" s="152" t="s">
        <v>230</v>
      </c>
    </row>
    <row r="40" spans="2:9" x14ac:dyDescent="0.25">
      <c r="B40" s="8" t="str">
        <f>'Planilha Orçamentária'!B42</f>
        <v>6.2</v>
      </c>
      <c r="C40" s="8" t="str">
        <f>'Planilha Orçamentária'!C42</f>
        <v>FDE</v>
      </c>
      <c r="D40" s="8" t="str">
        <f>'Planilha Orçamentária'!D42</f>
        <v>06.03.100</v>
      </c>
      <c r="E40" s="166" t="str">
        <f>'Planilha Orçamentária'!E42</f>
        <v>CO-34 Corrimão Duplo de Parede</v>
      </c>
      <c r="F40" s="8" t="str">
        <f>'Planilha Orçamentária'!F42</f>
        <v>m</v>
      </c>
      <c r="G40" s="8">
        <f>'Planilha Orçamentária'!G42</f>
        <v>39.200000000000003</v>
      </c>
      <c r="H40" s="166" t="s">
        <v>251</v>
      </c>
      <c r="I40" s="152" t="s">
        <v>252</v>
      </c>
    </row>
    <row r="41" spans="2:9" x14ac:dyDescent="0.25">
      <c r="B41" s="8" t="str">
        <f>'Planilha Orçamentária'!B43</f>
        <v>6.3</v>
      </c>
      <c r="C41" s="8" t="str">
        <f>'Planilha Orçamentária'!C43</f>
        <v>FDE</v>
      </c>
      <c r="D41" s="8" t="str">
        <f>'Planilha Orçamentária'!D43</f>
        <v>06.03.102</v>
      </c>
      <c r="E41" s="166" t="str">
        <f>'Planilha Orçamentária'!E43</f>
        <v xml:space="preserve">CO-36 Corrimão Duplo Intermediário </v>
      </c>
      <c r="F41" s="8" t="str">
        <f>'Planilha Orçamentária'!F43</f>
        <v>m</v>
      </c>
      <c r="G41" s="8">
        <f>'Planilha Orçamentária'!G43</f>
        <v>5.6</v>
      </c>
      <c r="H41" s="166" t="s">
        <v>251</v>
      </c>
      <c r="I41" s="152" t="s">
        <v>253</v>
      </c>
    </row>
    <row r="42" spans="2:9" ht="22.5" x14ac:dyDescent="0.25">
      <c r="B42" s="8" t="str">
        <f>'Planilha Orçamentária'!B44</f>
        <v>6.4</v>
      </c>
      <c r="C42" s="8" t="str">
        <f>'Planilha Orçamentária'!C44</f>
        <v>FDE</v>
      </c>
      <c r="D42" s="8" t="str">
        <f>'Planilha Orçamentária'!D44</f>
        <v>06.03.111</v>
      </c>
      <c r="E42" s="166" t="str">
        <f>'Planilha Orçamentária'!E44</f>
        <v>CO-45 Guarda-Corpo Tubular com Gradil H=110 cm, com Pintura</v>
      </c>
      <c r="F42" s="8" t="str">
        <f>'Planilha Orçamentária'!F44</f>
        <v>un</v>
      </c>
      <c r="G42" s="8">
        <f>'Planilha Orçamentária'!G44</f>
        <v>25.549999999999997</v>
      </c>
      <c r="H42" s="166" t="s">
        <v>251</v>
      </c>
      <c r="I42" s="152" t="s">
        <v>254</v>
      </c>
    </row>
    <row r="43" spans="2:9" x14ac:dyDescent="0.25">
      <c r="B43" s="154">
        <f>'Planilha Orçamentária'!B45</f>
        <v>7</v>
      </c>
      <c r="C43" s="214" t="str">
        <f>'Planilha Orçamentária'!C45:I45</f>
        <v xml:space="preserve">ESCADAS DAS ARQUIBANCADAS (degraus 54 c/ 1,20m + 8 c/ 1,80m) </v>
      </c>
      <c r="D43" s="214"/>
      <c r="E43" s="214"/>
      <c r="F43" s="214"/>
      <c r="G43" s="214"/>
      <c r="H43" s="214"/>
      <c r="I43" s="214"/>
    </row>
    <row r="44" spans="2:9" ht="45" x14ac:dyDescent="0.25">
      <c r="B44" s="8" t="str">
        <f>'Planilha Orçamentária'!B46</f>
        <v>7.1</v>
      </c>
      <c r="C44" s="8" t="str">
        <f>'Planilha Orçamentária'!C46</f>
        <v>CDHU</v>
      </c>
      <c r="D44" s="8" t="str">
        <f>'Planilha Orçamentária'!D46</f>
        <v>10.01.060</v>
      </c>
      <c r="E44" s="167" t="str">
        <f>'Planilha Orçamentária'!E46</f>
        <v>Armadura em barra de aço CA-60 (A ou B) fyk = 600 Mpa</v>
      </c>
      <c r="F44" s="8" t="str">
        <f>'Planilha Orçamentária'!F46</f>
        <v>Kg</v>
      </c>
      <c r="G44" s="8">
        <f>'Planilha Orçamentária'!G46</f>
        <v>125.13600000000001</v>
      </c>
      <c r="H44" s="8" t="s">
        <v>258</v>
      </c>
      <c r="I44" s="152" t="s">
        <v>250</v>
      </c>
    </row>
    <row r="45" spans="2:9" ht="22.5" x14ac:dyDescent="0.25">
      <c r="B45" s="8" t="str">
        <f>'Planilha Orçamentária'!B47</f>
        <v>7.2</v>
      </c>
      <c r="C45" s="8" t="str">
        <f>'Planilha Orçamentária'!C47</f>
        <v>CDHU</v>
      </c>
      <c r="D45" s="8" t="str">
        <f>'Planilha Orçamentária'!D47</f>
        <v>09.01.020</v>
      </c>
      <c r="E45" s="167" t="str">
        <f>'Planilha Orçamentária'!E47</f>
        <v>Forma em madeira comum para fundação</v>
      </c>
      <c r="F45" s="8" t="str">
        <f>'Planilha Orçamentária'!F47</f>
        <v>m²</v>
      </c>
      <c r="G45" s="8">
        <f>'Planilha Orçamentária'!G47</f>
        <v>21.120000000000005</v>
      </c>
      <c r="H45" s="8" t="s">
        <v>259</v>
      </c>
      <c r="I45" s="152" t="s">
        <v>249</v>
      </c>
    </row>
    <row r="46" spans="2:9" ht="22.5" x14ac:dyDescent="0.25">
      <c r="B46" s="8" t="str">
        <f>'Planilha Orçamentária'!B48</f>
        <v>7.3</v>
      </c>
      <c r="C46" s="8" t="str">
        <f>'Planilha Orçamentária'!C48</f>
        <v>CDHU</v>
      </c>
      <c r="D46" s="8" t="str">
        <f>'Planilha Orçamentária'!D48</f>
        <v>11.03.090</v>
      </c>
      <c r="E46" s="167" t="str">
        <f>'Planilha Orçamentária'!E48</f>
        <v>Concreto preparado no local, fck = 20 Mpa</v>
      </c>
      <c r="F46" s="8" t="str">
        <f>'Planilha Orçamentária'!F48</f>
        <v>m³</v>
      </c>
      <c r="G46" s="8">
        <f>'Planilha Orçamentária'!G48</f>
        <v>4.7520000000000007</v>
      </c>
      <c r="H46" s="8" t="s">
        <v>262</v>
      </c>
      <c r="I46" s="152" t="s">
        <v>248</v>
      </c>
    </row>
    <row r="47" spans="2:9" ht="22.5" x14ac:dyDescent="0.25">
      <c r="B47" s="8" t="str">
        <f>'Planilha Orçamentária'!B49</f>
        <v>7.4</v>
      </c>
      <c r="C47" s="8" t="str">
        <f>'Planilha Orçamentária'!C49</f>
        <v>CDHU</v>
      </c>
      <c r="D47" s="8" t="str">
        <f>'Planilha Orçamentária'!D49</f>
        <v>11.16.040</v>
      </c>
      <c r="E47" s="167" t="str">
        <f>'Planilha Orçamentária'!E49</f>
        <v>Lançamento e adensamento de concreto ou massa em fundação</v>
      </c>
      <c r="F47" s="8" t="str">
        <f>'Planilha Orçamentária'!F49</f>
        <v>m³</v>
      </c>
      <c r="G47" s="8">
        <f>'Planilha Orçamentária'!G49</f>
        <v>4.7520000000000007</v>
      </c>
      <c r="H47" s="8" t="s">
        <v>262</v>
      </c>
      <c r="I47" s="152" t="s">
        <v>247</v>
      </c>
    </row>
    <row r="48" spans="2:9" x14ac:dyDescent="0.25">
      <c r="B48" s="154">
        <f>'Planilha Orçamentária'!B50</f>
        <v>8</v>
      </c>
      <c r="C48" s="214" t="str">
        <f>'Planilha Orçamentária'!C50:I50</f>
        <v>CENTRAL GLP</v>
      </c>
      <c r="D48" s="214"/>
      <c r="E48" s="214"/>
      <c r="F48" s="214"/>
      <c r="G48" s="214"/>
      <c r="H48" s="214"/>
      <c r="I48" s="214"/>
    </row>
    <row r="49" spans="2:9" x14ac:dyDescent="0.25">
      <c r="B49" s="8" t="str">
        <f>'Planilha Orçamentária'!B51</f>
        <v>8.1</v>
      </c>
      <c r="C49" s="8" t="str">
        <f>'Planilha Orçamentária'!C51</f>
        <v>FDE</v>
      </c>
      <c r="D49" s="8" t="str">
        <f>'Planilha Orçamentária'!D51</f>
        <v>08.02.001</v>
      </c>
      <c r="E49" s="167" t="str">
        <f>'Planilha Orçamentária'!E51</f>
        <v>AG-04 Abrigo de gás 2 cilindros 45Kg</v>
      </c>
      <c r="F49" s="8" t="str">
        <f>'Planilha Orçamentária'!F51</f>
        <v>un</v>
      </c>
      <c r="G49" s="8">
        <f>'Planilha Orçamentária'!G51</f>
        <v>1</v>
      </c>
      <c r="H49" s="166" t="s">
        <v>251</v>
      </c>
      <c r="I49" s="152" t="s">
        <v>228</v>
      </c>
    </row>
    <row r="50" spans="2:9" ht="56.25" x14ac:dyDescent="0.25">
      <c r="B50" s="8" t="str">
        <f>'Planilha Orçamentária'!B52</f>
        <v>8.2</v>
      </c>
      <c r="C50" s="8" t="str">
        <f>'Planilha Orçamentária'!C52</f>
        <v>CDHU</v>
      </c>
      <c r="D50" s="8" t="str">
        <f>'Planilha Orçamentária'!D52</f>
        <v>46.10.010</v>
      </c>
      <c r="E50" s="167" t="str">
        <f>'Planilha Orçamentária'!E52</f>
        <v>Tubo de cobre classe A, DN= 15mm (1/2´), inclusive conexões</v>
      </c>
      <c r="F50" s="8" t="str">
        <f>'Planilha Orçamentária'!F52</f>
        <v>m</v>
      </c>
      <c r="G50" s="8">
        <f>'Planilha Orçamentária'!G52</f>
        <v>6</v>
      </c>
      <c r="H50" s="166" t="s">
        <v>251</v>
      </c>
      <c r="I50" s="152" t="s">
        <v>246</v>
      </c>
    </row>
    <row r="51" spans="2:9" ht="22.5" x14ac:dyDescent="0.25">
      <c r="B51" s="8" t="str">
        <f>'Planilha Orçamentária'!B53</f>
        <v>8.3</v>
      </c>
      <c r="C51" s="8" t="str">
        <f>'Planilha Orçamentária'!C53</f>
        <v>FDE</v>
      </c>
      <c r="D51" s="8" t="str">
        <f>'Planilha Orçamentária'!D53</f>
        <v>08.80.040</v>
      </c>
      <c r="E51" s="167" t="str">
        <f>'Planilha Orçamentária'!E53</f>
        <v>Laudo c/ teste de estanqueidade em instalação de redes de distrib. De gáses combust. NBR 15526/08</v>
      </c>
      <c r="F51" s="8" t="str">
        <f>'Planilha Orçamentária'!F53</f>
        <v>un</v>
      </c>
      <c r="G51" s="8">
        <f>'Planilha Orçamentária'!G53</f>
        <v>1</v>
      </c>
      <c r="H51" s="166" t="s">
        <v>251</v>
      </c>
      <c r="I51" s="152" t="s">
        <v>229</v>
      </c>
    </row>
    <row r="52" spans="2:9" x14ac:dyDescent="0.25">
      <c r="B52" s="154">
        <f>'Planilha Orçamentária'!B54</f>
        <v>9</v>
      </c>
      <c r="C52" s="214" t="str">
        <f>'Planilha Orçamentária'!C54:I54</f>
        <v>SERVIÇOS COMPLEMENTARES</v>
      </c>
      <c r="D52" s="214"/>
      <c r="E52" s="214"/>
      <c r="F52" s="214"/>
      <c r="G52" s="214"/>
      <c r="H52" s="214"/>
      <c r="I52" s="214"/>
    </row>
    <row r="53" spans="2:9" ht="33.75" x14ac:dyDescent="0.25">
      <c r="B53" s="8" t="str">
        <f>'Planilha Orçamentária'!B55</f>
        <v>9.1</v>
      </c>
      <c r="C53" s="8" t="str">
        <f>'Planilha Orçamentária'!C55</f>
        <v>CDHU</v>
      </c>
      <c r="D53" s="8" t="str">
        <f>'Planilha Orçamentária'!D55</f>
        <v xml:space="preserve">55.01.020 </v>
      </c>
      <c r="E53" s="167" t="str">
        <f>'Planilha Orçamentária'!E55</f>
        <v xml:space="preserve">Limpeza final da obra </v>
      </c>
      <c r="F53" s="8" t="str">
        <f>'Planilha Orçamentária'!F55</f>
        <v>m²</v>
      </c>
      <c r="G53" s="8">
        <f>'Planilha Orçamentária'!G55</f>
        <v>50</v>
      </c>
      <c r="H53" s="166" t="s">
        <v>227</v>
      </c>
      <c r="I53" s="152" t="s">
        <v>111</v>
      </c>
    </row>
    <row r="54" spans="2:9" ht="15.75" x14ac:dyDescent="0.25">
      <c r="B54" s="213"/>
      <c r="C54" s="213"/>
      <c r="D54" s="213"/>
      <c r="E54" s="213"/>
      <c r="F54" s="213"/>
      <c r="G54" s="213"/>
      <c r="H54" s="213"/>
      <c r="I54" s="213"/>
    </row>
    <row r="60" spans="2:9" x14ac:dyDescent="0.25">
      <c r="I60" s="141" t="s">
        <v>156</v>
      </c>
    </row>
    <row r="61" spans="2:9" x14ac:dyDescent="0.25">
      <c r="I61" s="168" t="s">
        <v>157</v>
      </c>
    </row>
  </sheetData>
  <mergeCells count="21">
    <mergeCell ref="B54:I54"/>
    <mergeCell ref="C32:I32"/>
    <mergeCell ref="C9:I9"/>
    <mergeCell ref="C18:I18"/>
    <mergeCell ref="C25:I25"/>
    <mergeCell ref="C38:I38"/>
    <mergeCell ref="C48:I48"/>
    <mergeCell ref="C52:I52"/>
    <mergeCell ref="C43:I43"/>
    <mergeCell ref="D2:I2"/>
    <mergeCell ref="B3:C3"/>
    <mergeCell ref="D3:E3"/>
    <mergeCell ref="F3:G3"/>
    <mergeCell ref="C27:I27"/>
    <mergeCell ref="B7:I7"/>
    <mergeCell ref="H4:H5"/>
    <mergeCell ref="I3:I5"/>
    <mergeCell ref="B4:C5"/>
    <mergeCell ref="D4:E5"/>
    <mergeCell ref="F4:G5"/>
    <mergeCell ref="D6:E6"/>
  </mergeCells>
  <pageMargins left="0.7" right="0.67" top="0.56999999999999995" bottom="0.49" header="0.27" footer="0.3"/>
  <pageSetup paperSize="9" scale="65" fitToHeight="0" orientation="landscape" r:id="rId1"/>
  <rowBreaks count="2" manualBreakCount="2">
    <brk id="21" max="8" man="1"/>
    <brk id="4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view="pageBreakPreview" topLeftCell="A34" zoomScale="85" zoomScaleNormal="100" zoomScaleSheetLayoutView="85" workbookViewId="0">
      <selection activeCell="B4" sqref="B4:I4"/>
    </sheetView>
  </sheetViews>
  <sheetFormatPr defaultColWidth="8.85546875" defaultRowHeight="12" x14ac:dyDescent="0.2"/>
  <cols>
    <col min="1" max="1" width="37.42578125" style="75" bestFit="1" customWidth="1"/>
    <col min="2" max="2" width="9.140625" style="75" bestFit="1" customWidth="1"/>
    <col min="3" max="3" width="6.28515625" style="75" bestFit="1" customWidth="1"/>
    <col min="4" max="4" width="9.140625" style="75" bestFit="1" customWidth="1"/>
    <col min="5" max="5" width="7.28515625" style="75" bestFit="1" customWidth="1"/>
    <col min="6" max="6" width="9.140625" style="75" bestFit="1" customWidth="1"/>
    <col min="7" max="7" width="6.28515625" style="75" bestFit="1" customWidth="1"/>
    <col min="8" max="8" width="9.140625" style="75" bestFit="1" customWidth="1"/>
    <col min="9" max="9" width="17.5703125" style="75" customWidth="1"/>
    <col min="10" max="16384" width="8.85546875" style="75"/>
  </cols>
  <sheetData>
    <row r="1" spans="1:9" ht="12.75" thickBot="1" x14ac:dyDescent="0.25"/>
    <row r="2" spans="1:9" ht="12.75" thickBot="1" x14ac:dyDescent="0.25">
      <c r="A2" s="279" t="s">
        <v>115</v>
      </c>
      <c r="B2" s="280"/>
      <c r="C2" s="280"/>
      <c r="D2" s="280"/>
      <c r="E2" s="280"/>
      <c r="F2" s="280"/>
      <c r="G2" s="280"/>
      <c r="H2" s="280"/>
      <c r="I2" s="281"/>
    </row>
    <row r="3" spans="1:9" ht="12.75" thickBot="1" x14ac:dyDescent="0.25">
      <c r="A3" s="76"/>
      <c r="B3" s="76"/>
      <c r="C3" s="76"/>
      <c r="D3" s="77"/>
      <c r="E3" s="77"/>
      <c r="F3" s="77"/>
      <c r="G3" s="77"/>
      <c r="H3" s="77"/>
      <c r="I3" s="78"/>
    </row>
    <row r="4" spans="1:9" ht="34.15" customHeight="1" thickBot="1" x14ac:dyDescent="0.25">
      <c r="A4" s="79"/>
      <c r="B4" s="282"/>
      <c r="C4" s="283"/>
      <c r="D4" s="283"/>
      <c r="E4" s="283"/>
      <c r="F4" s="283"/>
      <c r="G4" s="283"/>
      <c r="H4" s="283"/>
      <c r="I4" s="284"/>
    </row>
    <row r="5" spans="1:9" x14ac:dyDescent="0.2">
      <c r="A5" s="80" t="s">
        <v>116</v>
      </c>
      <c r="B5" s="285" t="s">
        <v>116</v>
      </c>
      <c r="C5" s="285"/>
      <c r="D5" s="285"/>
      <c r="E5" s="285"/>
      <c r="F5" s="286" t="s">
        <v>117</v>
      </c>
      <c r="G5" s="286"/>
      <c r="H5" s="286"/>
      <c r="I5" s="287"/>
    </row>
    <row r="6" spans="1:9" ht="26.45" customHeight="1" x14ac:dyDescent="0.2">
      <c r="A6" s="81" t="s">
        <v>118</v>
      </c>
      <c r="B6" s="266" t="s">
        <v>119</v>
      </c>
      <c r="C6" s="266"/>
      <c r="D6" s="266"/>
      <c r="E6" s="266"/>
      <c r="F6" s="266" t="s">
        <v>120</v>
      </c>
      <c r="G6" s="266"/>
      <c r="H6" s="266"/>
      <c r="I6" s="267"/>
    </row>
    <row r="7" spans="1:9" ht="17.45" customHeight="1" x14ac:dyDescent="0.2">
      <c r="A7" s="81" t="s">
        <v>121</v>
      </c>
      <c r="B7" s="266" t="s">
        <v>122</v>
      </c>
      <c r="C7" s="266"/>
      <c r="D7" s="266"/>
      <c r="E7" s="266"/>
      <c r="F7" s="266" t="s">
        <v>123</v>
      </c>
      <c r="G7" s="266"/>
      <c r="H7" s="266"/>
      <c r="I7" s="267"/>
    </row>
    <row r="8" spans="1:9" ht="24.75" thickBot="1" x14ac:dyDescent="0.25">
      <c r="A8" s="82" t="s">
        <v>124</v>
      </c>
      <c r="B8" s="268" t="s">
        <v>125</v>
      </c>
      <c r="C8" s="268"/>
      <c r="D8" s="268"/>
      <c r="E8" s="268"/>
      <c r="F8" s="268" t="s">
        <v>126</v>
      </c>
      <c r="G8" s="268"/>
      <c r="H8" s="268"/>
      <c r="I8" s="269"/>
    </row>
    <row r="9" spans="1:9" ht="12.75" thickBot="1" x14ac:dyDescent="0.25">
      <c r="A9" s="270" t="s">
        <v>127</v>
      </c>
      <c r="B9" s="271"/>
      <c r="C9" s="271"/>
      <c r="D9" s="271"/>
      <c r="E9" s="271"/>
      <c r="F9" s="271"/>
      <c r="G9" s="271"/>
      <c r="H9" s="271"/>
      <c r="I9" s="272"/>
    </row>
    <row r="10" spans="1:9" ht="5.45" customHeight="1" thickBot="1" x14ac:dyDescent="0.25">
      <c r="A10" s="78"/>
      <c r="B10" s="78"/>
      <c r="C10" s="78"/>
      <c r="D10" s="78"/>
      <c r="E10" s="78"/>
      <c r="F10" s="78"/>
      <c r="G10" s="78"/>
      <c r="H10" s="78"/>
      <c r="I10" s="78"/>
    </row>
    <row r="11" spans="1:9" x14ac:dyDescent="0.2">
      <c r="A11" s="273" t="s">
        <v>128</v>
      </c>
      <c r="B11" s="274"/>
      <c r="C11" s="274"/>
      <c r="D11" s="274"/>
      <c r="E11" s="274"/>
      <c r="F11" s="274"/>
      <c r="G11" s="274"/>
      <c r="H11" s="274"/>
      <c r="I11" s="275"/>
    </row>
    <row r="12" spans="1:9" ht="12.75" thickBot="1" x14ac:dyDescent="0.25">
      <c r="A12" s="276"/>
      <c r="B12" s="277"/>
      <c r="C12" s="277"/>
      <c r="D12" s="277"/>
      <c r="E12" s="277"/>
      <c r="F12" s="277"/>
      <c r="G12" s="277"/>
      <c r="H12" s="277"/>
      <c r="I12" s="278"/>
    </row>
    <row r="13" spans="1:9" ht="5.45" customHeight="1" thickBot="1" x14ac:dyDescent="0.25">
      <c r="A13" s="83"/>
      <c r="B13" s="83"/>
      <c r="C13" s="83"/>
      <c r="D13" s="83"/>
      <c r="E13" s="83"/>
      <c r="F13" s="83"/>
      <c r="G13" s="83"/>
      <c r="H13" s="83"/>
      <c r="I13" s="78"/>
    </row>
    <row r="14" spans="1:9" ht="12.75" thickBot="1" x14ac:dyDescent="0.25">
      <c r="A14" s="84" t="s">
        <v>129</v>
      </c>
      <c r="B14" s="288" t="s">
        <v>130</v>
      </c>
      <c r="C14" s="289"/>
      <c r="D14" s="290" t="s">
        <v>131</v>
      </c>
      <c r="E14" s="291"/>
      <c r="F14" s="292" t="s">
        <v>132</v>
      </c>
      <c r="G14" s="293"/>
      <c r="H14" s="288" t="s">
        <v>133</v>
      </c>
      <c r="I14" s="289"/>
    </row>
    <row r="15" spans="1:9" x14ac:dyDescent="0.2">
      <c r="A15" s="85" t="s">
        <v>134</v>
      </c>
      <c r="B15" s="86" t="s">
        <v>135</v>
      </c>
      <c r="C15" s="86" t="s">
        <v>136</v>
      </c>
      <c r="D15" s="86" t="s">
        <v>135</v>
      </c>
      <c r="E15" s="86" t="s">
        <v>136</v>
      </c>
      <c r="F15" s="86" t="s">
        <v>135</v>
      </c>
      <c r="G15" s="86" t="s">
        <v>136</v>
      </c>
      <c r="H15" s="86" t="s">
        <v>135</v>
      </c>
      <c r="I15" s="87" t="s">
        <v>136</v>
      </c>
    </row>
    <row r="16" spans="1:9" x14ac:dyDescent="0.2">
      <c r="A16" s="88" t="s">
        <v>137</v>
      </c>
      <c r="B16" s="89">
        <v>0.04</v>
      </c>
      <c r="C16" s="89">
        <v>7.4999999999999997E-2</v>
      </c>
      <c r="D16" s="89">
        <v>8.1500000000000003E-2</v>
      </c>
      <c r="E16" s="89">
        <v>0.1135</v>
      </c>
      <c r="F16" s="89">
        <v>5.7500000000000002E-2</v>
      </c>
      <c r="G16" s="89">
        <v>9.6500000000000002E-2</v>
      </c>
      <c r="H16" s="90">
        <v>5.2499999999999998E-2</v>
      </c>
      <c r="I16" s="91">
        <v>9.1499999999999998E-2</v>
      </c>
    </row>
    <row r="17" spans="1:9" x14ac:dyDescent="0.2">
      <c r="A17" s="88" t="s">
        <v>138</v>
      </c>
      <c r="B17" s="89">
        <v>3.5000000000000003E-2</v>
      </c>
      <c r="C17" s="89">
        <v>7.0000000000000007E-2</v>
      </c>
      <c r="D17" s="89">
        <v>7.6499999999999999E-2</v>
      </c>
      <c r="E17" s="89">
        <v>0.1085</v>
      </c>
      <c r="F17" s="89">
        <v>5.2499999999999998E-2</v>
      </c>
      <c r="G17" s="89">
        <v>9.1499999999999998E-2</v>
      </c>
      <c r="H17" s="90"/>
      <c r="I17" s="91"/>
    </row>
    <row r="18" spans="1:9" x14ac:dyDescent="0.2">
      <c r="A18" s="88" t="s">
        <v>139</v>
      </c>
      <c r="B18" s="89">
        <v>0.03</v>
      </c>
      <c r="C18" s="89">
        <v>6.5000000000000002E-2</v>
      </c>
      <c r="D18" s="89">
        <v>7.1499999999999994E-2</v>
      </c>
      <c r="E18" s="89">
        <v>0.10349999999999999</v>
      </c>
      <c r="F18" s="89">
        <v>4.7500000000000001E-2</v>
      </c>
      <c r="G18" s="89">
        <v>8.6499999999999994E-2</v>
      </c>
      <c r="H18" s="90"/>
      <c r="I18" s="91"/>
    </row>
    <row r="19" spans="1:9" x14ac:dyDescent="0.2">
      <c r="A19" s="88" t="s">
        <v>140</v>
      </c>
      <c r="B19" s="89">
        <v>2.5000000000000001E-2</v>
      </c>
      <c r="C19" s="89">
        <v>0.06</v>
      </c>
      <c r="D19" s="89">
        <v>6.6500000000000004E-2</v>
      </c>
      <c r="E19" s="89">
        <v>9.8500000000000004E-2</v>
      </c>
      <c r="F19" s="89">
        <v>4.2500000000000003E-2</v>
      </c>
      <c r="G19" s="89">
        <v>8.1500000000000003E-2</v>
      </c>
      <c r="H19" s="90"/>
      <c r="I19" s="91"/>
    </row>
    <row r="20" spans="1:9" x14ac:dyDescent="0.2">
      <c r="A20" s="88" t="s">
        <v>141</v>
      </c>
      <c r="B20" s="89">
        <v>0.02</v>
      </c>
      <c r="C20" s="89">
        <v>5.5E-2</v>
      </c>
      <c r="D20" s="89">
        <v>6.1499999999999999E-2</v>
      </c>
      <c r="E20" s="89">
        <v>9.35E-2</v>
      </c>
      <c r="F20" s="89">
        <v>3.7499999999999999E-2</v>
      </c>
      <c r="G20" s="89">
        <v>7.6499999999999999E-2</v>
      </c>
      <c r="H20" s="90"/>
      <c r="I20" s="91"/>
    </row>
    <row r="21" spans="1:9" x14ac:dyDescent="0.2">
      <c r="A21" s="92" t="s">
        <v>142</v>
      </c>
      <c r="B21" s="253">
        <v>5.0000000000000001E-3</v>
      </c>
      <c r="C21" s="253"/>
      <c r="D21" s="253">
        <v>1.4999999999999999E-2</v>
      </c>
      <c r="E21" s="253"/>
      <c r="F21" s="253">
        <v>0.01</v>
      </c>
      <c r="G21" s="253"/>
      <c r="H21" s="264">
        <f>B21</f>
        <v>5.0000000000000001E-3</v>
      </c>
      <c r="I21" s="265"/>
    </row>
    <row r="22" spans="1:9" x14ac:dyDescent="0.2">
      <c r="A22" s="92" t="s">
        <v>143</v>
      </c>
      <c r="B22" s="253">
        <v>2.5000000000000001E-3</v>
      </c>
      <c r="C22" s="253"/>
      <c r="D22" s="253">
        <v>2.01E-2</v>
      </c>
      <c r="E22" s="253"/>
      <c r="F22" s="253">
        <v>1.0699999999999999E-2</v>
      </c>
      <c r="G22" s="253"/>
      <c r="H22" s="262"/>
      <c r="I22" s="263"/>
    </row>
    <row r="23" spans="1:9" x14ac:dyDescent="0.2">
      <c r="A23" s="93" t="s">
        <v>144</v>
      </c>
      <c r="B23" s="259">
        <v>0</v>
      </c>
      <c r="C23" s="259"/>
      <c r="D23" s="259">
        <v>8.0999999999999996E-3</v>
      </c>
      <c r="E23" s="259"/>
      <c r="F23" s="259">
        <v>3.5999999999999999E-3</v>
      </c>
      <c r="G23" s="259"/>
      <c r="H23" s="260">
        <v>3.0000000000000001E-3</v>
      </c>
      <c r="I23" s="261"/>
    </row>
    <row r="24" spans="1:9" x14ac:dyDescent="0.2">
      <c r="A24" s="93" t="s">
        <v>145</v>
      </c>
      <c r="B24" s="259">
        <v>0</v>
      </c>
      <c r="C24" s="259"/>
      <c r="D24" s="259">
        <v>4.1999999999999997E-3</v>
      </c>
      <c r="E24" s="259"/>
      <c r="F24" s="259">
        <v>2.0999999999999999E-3</v>
      </c>
      <c r="G24" s="259"/>
      <c r="H24" s="260">
        <v>2E-3</v>
      </c>
      <c r="I24" s="261"/>
    </row>
    <row r="25" spans="1:9" x14ac:dyDescent="0.2">
      <c r="A25" s="92" t="s">
        <v>146</v>
      </c>
      <c r="B25" s="253"/>
      <c r="C25" s="253"/>
      <c r="D25" s="253"/>
      <c r="E25" s="253"/>
      <c r="F25" s="253"/>
      <c r="G25" s="253"/>
      <c r="H25" s="258">
        <f>SUM(H26:I28)</f>
        <v>5.0000000000000001E-3</v>
      </c>
      <c r="I25" s="255"/>
    </row>
    <row r="26" spans="1:9" ht="24" x14ac:dyDescent="0.2">
      <c r="A26" s="94" t="s">
        <v>147</v>
      </c>
      <c r="B26" s="243">
        <v>2.5000000000000001E-3</v>
      </c>
      <c r="C26" s="243"/>
      <c r="D26" s="243">
        <v>5.7000000000000002E-3</v>
      </c>
      <c r="E26" s="243"/>
      <c r="F26" s="243">
        <v>4.3E-3</v>
      </c>
      <c r="G26" s="243"/>
      <c r="H26" s="256"/>
      <c r="I26" s="257"/>
    </row>
    <row r="27" spans="1:9" ht="24" x14ac:dyDescent="0.2">
      <c r="A27" s="94" t="s">
        <v>148</v>
      </c>
      <c r="B27" s="243">
        <v>2.8999999999999998E-3</v>
      </c>
      <c r="C27" s="243"/>
      <c r="D27" s="243">
        <v>6.4999999999999997E-3</v>
      </c>
      <c r="E27" s="243"/>
      <c r="F27" s="243">
        <v>5.0000000000000001E-3</v>
      </c>
      <c r="G27" s="243"/>
      <c r="H27" s="256">
        <v>5.0000000000000001E-3</v>
      </c>
      <c r="I27" s="257"/>
    </row>
    <row r="28" spans="1:9" ht="36" x14ac:dyDescent="0.2">
      <c r="A28" s="94" t="s">
        <v>149</v>
      </c>
      <c r="B28" s="243">
        <v>3.5000000000000001E-3</v>
      </c>
      <c r="C28" s="243"/>
      <c r="D28" s="243">
        <v>7.7999999999999996E-3</v>
      </c>
      <c r="E28" s="243"/>
      <c r="F28" s="243">
        <v>6.0000000000000001E-3</v>
      </c>
      <c r="G28" s="243"/>
      <c r="H28" s="256"/>
      <c r="I28" s="257"/>
    </row>
    <row r="29" spans="1:9" x14ac:dyDescent="0.2">
      <c r="A29" s="92" t="s">
        <v>150</v>
      </c>
      <c r="B29" s="253">
        <v>4.65E-2</v>
      </c>
      <c r="C29" s="253"/>
      <c r="D29" s="253">
        <v>6.1499999999999999E-2</v>
      </c>
      <c r="E29" s="253"/>
      <c r="F29" s="253">
        <v>5.3999999999999999E-2</v>
      </c>
      <c r="G29" s="253"/>
      <c r="H29" s="258">
        <f>SUM(H30:I32)</f>
        <v>0.16500000000000001</v>
      </c>
      <c r="I29" s="255"/>
    </row>
    <row r="30" spans="1:9" x14ac:dyDescent="0.2">
      <c r="A30" s="95" t="s">
        <v>151</v>
      </c>
      <c r="B30" s="243">
        <v>0.01</v>
      </c>
      <c r="C30" s="243"/>
      <c r="D30" s="243">
        <v>2.5000000000000001E-2</v>
      </c>
      <c r="E30" s="243"/>
      <c r="F30" s="243">
        <v>1.7500000000000002E-2</v>
      </c>
      <c r="G30" s="243"/>
      <c r="H30" s="251">
        <v>0.08</v>
      </c>
      <c r="I30" s="252"/>
    </row>
    <row r="31" spans="1:9" x14ac:dyDescent="0.2">
      <c r="A31" s="95" t="s">
        <v>152</v>
      </c>
      <c r="B31" s="243">
        <v>6.4999999999999997E-3</v>
      </c>
      <c r="C31" s="243"/>
      <c r="D31" s="243">
        <v>6.4999999999999997E-3</v>
      </c>
      <c r="E31" s="243"/>
      <c r="F31" s="243">
        <v>6.4999999999999997E-3</v>
      </c>
      <c r="G31" s="243"/>
      <c r="H31" s="251">
        <v>0.02</v>
      </c>
      <c r="I31" s="252"/>
    </row>
    <row r="32" spans="1:9" x14ac:dyDescent="0.2">
      <c r="A32" s="95" t="s">
        <v>153</v>
      </c>
      <c r="B32" s="243">
        <v>0.03</v>
      </c>
      <c r="C32" s="243"/>
      <c r="D32" s="243">
        <v>0.03</v>
      </c>
      <c r="E32" s="243"/>
      <c r="F32" s="243">
        <v>0.03</v>
      </c>
      <c r="G32" s="243"/>
      <c r="H32" s="251">
        <v>6.5000000000000002E-2</v>
      </c>
      <c r="I32" s="252"/>
    </row>
    <row r="33" spans="1:9" x14ac:dyDescent="0.2">
      <c r="A33" s="96" t="s">
        <v>154</v>
      </c>
      <c r="B33" s="253"/>
      <c r="C33" s="253"/>
      <c r="D33" s="253"/>
      <c r="E33" s="253"/>
      <c r="F33" s="253"/>
      <c r="G33" s="253"/>
      <c r="H33" s="254"/>
      <c r="I33" s="255"/>
    </row>
    <row r="34" spans="1:9" ht="14.45" customHeight="1" x14ac:dyDescent="0.2">
      <c r="A34" s="88" t="s">
        <v>137</v>
      </c>
      <c r="B34" s="243">
        <v>0.20799999999999999</v>
      </c>
      <c r="C34" s="243"/>
      <c r="D34" s="243">
        <v>0.3</v>
      </c>
      <c r="E34" s="243"/>
      <c r="F34" s="243">
        <v>0.251</v>
      </c>
      <c r="G34" s="243"/>
      <c r="H34" s="245">
        <f>(((1+(H42+H43+H44+H45)*(1+H46)*(1+H47))/(1-H48))-1)</f>
        <v>0.27971238772455087</v>
      </c>
      <c r="I34" s="246"/>
    </row>
    <row r="35" spans="1:9" ht="14.45" customHeight="1" x14ac:dyDescent="0.2">
      <c r="A35" s="88" t="s">
        <v>138</v>
      </c>
      <c r="B35" s="243">
        <v>0.19700000000000001</v>
      </c>
      <c r="C35" s="243"/>
      <c r="D35" s="243">
        <v>0.28799999999999998</v>
      </c>
      <c r="E35" s="243"/>
      <c r="F35" s="243">
        <v>0.23899999999999999</v>
      </c>
      <c r="G35" s="243"/>
      <c r="H35" s="247"/>
      <c r="I35" s="248"/>
    </row>
    <row r="36" spans="1:9" ht="14.45" customHeight="1" x14ac:dyDescent="0.2">
      <c r="A36" s="88" t="s">
        <v>139</v>
      </c>
      <c r="B36" s="243">
        <v>0.186</v>
      </c>
      <c r="C36" s="243"/>
      <c r="D36" s="243">
        <v>0.27600000000000002</v>
      </c>
      <c r="E36" s="243"/>
      <c r="F36" s="243">
        <v>0.22800000000000001</v>
      </c>
      <c r="G36" s="243"/>
      <c r="H36" s="247"/>
      <c r="I36" s="248"/>
    </row>
    <row r="37" spans="1:9" ht="14.45" customHeight="1" x14ac:dyDescent="0.2">
      <c r="A37" s="88" t="s">
        <v>140</v>
      </c>
      <c r="B37" s="243">
        <v>0.17399999999999999</v>
      </c>
      <c r="C37" s="243"/>
      <c r="D37" s="243">
        <v>0.26500000000000001</v>
      </c>
      <c r="E37" s="243"/>
      <c r="F37" s="243">
        <v>0.216</v>
      </c>
      <c r="G37" s="243"/>
      <c r="H37" s="247"/>
      <c r="I37" s="248"/>
    </row>
    <row r="38" spans="1:9" ht="15" customHeight="1" thickBot="1" x14ac:dyDescent="0.25">
      <c r="A38" s="97" t="s">
        <v>141</v>
      </c>
      <c r="B38" s="244">
        <v>0.16300000000000001</v>
      </c>
      <c r="C38" s="244"/>
      <c r="D38" s="244">
        <v>0.253</v>
      </c>
      <c r="E38" s="244"/>
      <c r="F38" s="244">
        <v>0.20499999999999999</v>
      </c>
      <c r="G38" s="244"/>
      <c r="H38" s="249"/>
      <c r="I38" s="250"/>
    </row>
    <row r="39" spans="1:9" ht="12.75" thickBot="1" x14ac:dyDescent="0.25">
      <c r="A39" s="232"/>
      <c r="B39" s="232"/>
      <c r="C39" s="232"/>
      <c r="D39" s="232"/>
      <c r="E39" s="232"/>
      <c r="F39" s="232"/>
      <c r="G39" s="232"/>
      <c r="H39" s="232"/>
      <c r="I39" s="232"/>
    </row>
    <row r="40" spans="1:9" ht="12.75" thickBot="1" x14ac:dyDescent="0.25">
      <c r="A40" s="233" t="s">
        <v>155</v>
      </c>
      <c r="B40" s="234"/>
      <c r="C40" s="234"/>
      <c r="D40" s="234"/>
      <c r="E40" s="234"/>
      <c r="F40" s="234"/>
      <c r="G40" s="234"/>
      <c r="H40" s="234"/>
      <c r="I40" s="235"/>
    </row>
    <row r="41" spans="1:9" ht="12.75" thickBot="1" x14ac:dyDescent="0.25">
      <c r="A41" s="236" t="s">
        <v>129</v>
      </c>
      <c r="B41" s="237"/>
      <c r="C41" s="237"/>
      <c r="D41" s="237"/>
      <c r="E41" s="237"/>
      <c r="F41" s="237"/>
      <c r="G41" s="238"/>
      <c r="H41" s="236" t="s">
        <v>133</v>
      </c>
      <c r="I41" s="238"/>
    </row>
    <row r="42" spans="1:9" x14ac:dyDescent="0.2">
      <c r="A42" s="239" t="s">
        <v>119</v>
      </c>
      <c r="B42" s="240"/>
      <c r="C42" s="240"/>
      <c r="D42" s="240"/>
      <c r="E42" s="240"/>
      <c r="F42" s="240"/>
      <c r="G42" s="240"/>
      <c r="H42" s="241">
        <f>SUM(H16:H20)</f>
        <v>5.2499999999999998E-2</v>
      </c>
      <c r="I42" s="242"/>
    </row>
    <row r="43" spans="1:9" x14ac:dyDescent="0.2">
      <c r="A43" s="226" t="s">
        <v>122</v>
      </c>
      <c r="B43" s="227"/>
      <c r="C43" s="227"/>
      <c r="D43" s="227"/>
      <c r="E43" s="227"/>
      <c r="F43" s="227"/>
      <c r="G43" s="227"/>
      <c r="H43" s="224">
        <f>H23</f>
        <v>3.0000000000000001E-3</v>
      </c>
      <c r="I43" s="225"/>
    </row>
    <row r="44" spans="1:9" x14ac:dyDescent="0.2">
      <c r="A44" s="226" t="s">
        <v>125</v>
      </c>
      <c r="B44" s="227"/>
      <c r="C44" s="227"/>
      <c r="D44" s="227"/>
      <c r="E44" s="227"/>
      <c r="F44" s="227"/>
      <c r="G44" s="227"/>
      <c r="H44" s="224">
        <f>H25</f>
        <v>5.0000000000000001E-3</v>
      </c>
      <c r="I44" s="225"/>
    </row>
    <row r="45" spans="1:9" x14ac:dyDescent="0.2">
      <c r="A45" s="226" t="s">
        <v>117</v>
      </c>
      <c r="B45" s="227"/>
      <c r="C45" s="227"/>
      <c r="D45" s="227"/>
      <c r="E45" s="227"/>
      <c r="F45" s="227"/>
      <c r="G45" s="227"/>
      <c r="H45" s="224">
        <f>H24</f>
        <v>2E-3</v>
      </c>
      <c r="I45" s="225"/>
    </row>
    <row r="46" spans="1:9" x14ac:dyDescent="0.2">
      <c r="A46" s="222" t="s">
        <v>120</v>
      </c>
      <c r="B46" s="223"/>
      <c r="C46" s="223"/>
      <c r="D46" s="223"/>
      <c r="E46" s="223"/>
      <c r="F46" s="223"/>
      <c r="G46" s="223"/>
      <c r="H46" s="224">
        <f>H21</f>
        <v>5.0000000000000001E-3</v>
      </c>
      <c r="I46" s="225"/>
    </row>
    <row r="47" spans="1:9" x14ac:dyDescent="0.2">
      <c r="A47" s="226" t="s">
        <v>123</v>
      </c>
      <c r="B47" s="227"/>
      <c r="C47" s="227"/>
      <c r="D47" s="227"/>
      <c r="E47" s="227"/>
      <c r="F47" s="227"/>
      <c r="G47" s="227"/>
      <c r="H47" s="224">
        <f>SUM(I16:I20)</f>
        <v>9.1499999999999998E-2</v>
      </c>
      <c r="I47" s="225"/>
    </row>
    <row r="48" spans="1:9" ht="12.75" thickBot="1" x14ac:dyDescent="0.25">
      <c r="A48" s="228" t="s">
        <v>126</v>
      </c>
      <c r="B48" s="229"/>
      <c r="C48" s="229"/>
      <c r="D48" s="229"/>
      <c r="E48" s="229"/>
      <c r="F48" s="229"/>
      <c r="G48" s="229"/>
      <c r="H48" s="230">
        <f>H29</f>
        <v>0.16500000000000001</v>
      </c>
      <c r="I48" s="231"/>
    </row>
  </sheetData>
  <mergeCells count="102">
    <mergeCell ref="A2:I2"/>
    <mergeCell ref="B4:I4"/>
    <mergeCell ref="B5:E5"/>
    <mergeCell ref="F5:I5"/>
    <mergeCell ref="B6:E6"/>
    <mergeCell ref="F6:I6"/>
    <mergeCell ref="B14:C14"/>
    <mergeCell ref="D14:E14"/>
    <mergeCell ref="F14:G14"/>
    <mergeCell ref="H14:I14"/>
    <mergeCell ref="B21:C21"/>
    <mergeCell ref="D21:E21"/>
    <mergeCell ref="F21:G21"/>
    <mergeCell ref="H21:I21"/>
    <mergeCell ref="B7:E7"/>
    <mergeCell ref="F7:I7"/>
    <mergeCell ref="B8:E8"/>
    <mergeCell ref="F8:I8"/>
    <mergeCell ref="A9:I9"/>
    <mergeCell ref="A11:I12"/>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4:C34"/>
    <mergeCell ref="D34:E34"/>
    <mergeCell ref="F34:G34"/>
    <mergeCell ref="H34:I38"/>
    <mergeCell ref="B35:C35"/>
    <mergeCell ref="D35:E35"/>
    <mergeCell ref="F35:G35"/>
    <mergeCell ref="B36:C36"/>
    <mergeCell ref="D36:E36"/>
    <mergeCell ref="F36:G36"/>
    <mergeCell ref="A39:I39"/>
    <mergeCell ref="A40:I40"/>
    <mergeCell ref="A41:G41"/>
    <mergeCell ref="H41:I41"/>
    <mergeCell ref="A42:G42"/>
    <mergeCell ref="H42:I42"/>
    <mergeCell ref="B37:C37"/>
    <mergeCell ref="D37:E37"/>
    <mergeCell ref="F37:G37"/>
    <mergeCell ref="B38:C38"/>
    <mergeCell ref="D38:E38"/>
    <mergeCell ref="F38:G38"/>
    <mergeCell ref="A46:G46"/>
    <mergeCell ref="H46:I46"/>
    <mergeCell ref="A47:G47"/>
    <mergeCell ref="H47:I47"/>
    <mergeCell ref="A48:G48"/>
    <mergeCell ref="H48:I48"/>
    <mergeCell ref="A43:G43"/>
    <mergeCell ref="H43:I43"/>
    <mergeCell ref="A44:G44"/>
    <mergeCell ref="H44:I44"/>
    <mergeCell ref="A45:G45"/>
    <mergeCell ref="H45:I45"/>
  </mergeCells>
  <pageMargins left="0.511811024" right="0.511811024" top="0.78740157499999996" bottom="0.78740157499999996" header="0.31496062000000002" footer="0.31496062000000002"/>
  <pageSetup paperSize="9" scale="8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3"/>
  <sheetViews>
    <sheetView view="pageBreakPreview" topLeftCell="A16" zoomScale="70" zoomScaleNormal="70" zoomScaleSheetLayoutView="70" workbookViewId="0">
      <selection activeCell="K16" sqref="K16"/>
    </sheetView>
  </sheetViews>
  <sheetFormatPr defaultRowHeight="15" x14ac:dyDescent="0.25"/>
  <cols>
    <col min="1" max="1" width="1.42578125" customWidth="1"/>
    <col min="2" max="2" width="6.7109375" customWidth="1"/>
    <col min="3" max="3" width="60.85546875" customWidth="1"/>
    <col min="4" max="4" width="24.140625" customWidth="1"/>
    <col min="5" max="5" width="19.140625" customWidth="1"/>
    <col min="6" max="6" width="11.28515625" customWidth="1"/>
    <col min="7" max="7" width="13.140625" customWidth="1"/>
    <col min="8" max="8" width="11.28515625" customWidth="1"/>
    <col min="9" max="9" width="12.7109375" customWidth="1"/>
    <col min="10" max="10" width="11.28515625" customWidth="1"/>
    <col min="11" max="11" width="12.5703125" customWidth="1"/>
  </cols>
  <sheetData>
    <row r="1" spans="2:11" ht="8.25" customHeight="1" x14ac:dyDescent="0.25"/>
    <row r="2" spans="2:11" ht="23.25" customHeight="1" x14ac:dyDescent="0.25">
      <c r="H2" s="1"/>
      <c r="J2" s="9"/>
      <c r="K2" s="61"/>
    </row>
    <row r="3" spans="2:11" ht="21" customHeight="1" x14ac:dyDescent="0.25">
      <c r="H3" s="1"/>
      <c r="J3" s="9"/>
      <c r="K3" s="62"/>
    </row>
    <row r="4" spans="2:11" ht="20.25" customHeight="1" x14ac:dyDescent="0.25">
      <c r="F4" s="295"/>
      <c r="G4" s="296"/>
      <c r="H4" s="296"/>
      <c r="I4" s="296"/>
      <c r="J4" s="296"/>
      <c r="K4" s="296"/>
    </row>
    <row r="5" spans="2:11" ht="22.5" customHeight="1" x14ac:dyDescent="0.25">
      <c r="F5" s="297"/>
      <c r="G5" s="298"/>
      <c r="H5" s="298"/>
      <c r="I5" s="298"/>
      <c r="J5" s="298"/>
      <c r="K5" s="298"/>
    </row>
    <row r="6" spans="2:11" ht="15.75" x14ac:dyDescent="0.25">
      <c r="B6" s="11"/>
      <c r="C6" s="12"/>
      <c r="D6" s="12"/>
      <c r="E6" s="12"/>
      <c r="F6" s="12"/>
      <c r="G6" s="12"/>
      <c r="H6" s="12"/>
      <c r="I6" s="12"/>
      <c r="J6" s="12"/>
      <c r="K6" s="13"/>
    </row>
    <row r="7" spans="2:11" ht="15.75" x14ac:dyDescent="0.25">
      <c r="B7" s="299" t="s">
        <v>58</v>
      </c>
      <c r="C7" s="300"/>
      <c r="D7" s="300"/>
      <c r="E7" s="300"/>
      <c r="F7" s="300"/>
      <c r="G7" s="14" t="s">
        <v>222</v>
      </c>
      <c r="H7" s="15"/>
      <c r="I7" s="15"/>
      <c r="J7" s="15"/>
      <c r="K7" s="16"/>
    </row>
    <row r="8" spans="2:11" ht="15.75" x14ac:dyDescent="0.25">
      <c r="B8" s="17"/>
      <c r="C8" s="14"/>
      <c r="D8" s="14"/>
      <c r="E8" s="14"/>
      <c r="F8" s="14"/>
      <c r="G8" s="14"/>
      <c r="H8" s="14"/>
      <c r="I8" s="14"/>
      <c r="J8" s="14"/>
      <c r="K8" s="18"/>
    </row>
    <row r="9" spans="2:11" x14ac:dyDescent="0.25">
      <c r="B9" s="301" t="s">
        <v>59</v>
      </c>
      <c r="C9" s="304" t="s">
        <v>129</v>
      </c>
      <c r="D9" s="304" t="s">
        <v>60</v>
      </c>
      <c r="E9" s="307" t="s">
        <v>61</v>
      </c>
      <c r="F9" s="308" t="s">
        <v>62</v>
      </c>
      <c r="G9" s="309"/>
      <c r="H9" s="309"/>
      <c r="I9" s="309"/>
      <c r="J9" s="309"/>
      <c r="K9" s="310"/>
    </row>
    <row r="10" spans="2:11" x14ac:dyDescent="0.25">
      <c r="B10" s="302"/>
      <c r="C10" s="305"/>
      <c r="D10" s="305"/>
      <c r="E10" s="305"/>
      <c r="F10" s="308" t="s">
        <v>63</v>
      </c>
      <c r="G10" s="311"/>
      <c r="H10" s="308" t="s">
        <v>64</v>
      </c>
      <c r="I10" s="311"/>
      <c r="J10" s="308" t="s">
        <v>65</v>
      </c>
      <c r="K10" s="310"/>
    </row>
    <row r="11" spans="2:11" ht="15.75" x14ac:dyDescent="0.25">
      <c r="B11" s="303"/>
      <c r="C11" s="306"/>
      <c r="D11" s="306"/>
      <c r="E11" s="306"/>
      <c r="F11" s="19" t="s">
        <v>66</v>
      </c>
      <c r="G11" s="19" t="s">
        <v>67</v>
      </c>
      <c r="H11" s="19" t="s">
        <v>66</v>
      </c>
      <c r="I11" s="19" t="s">
        <v>67</v>
      </c>
      <c r="J11" s="19" t="s">
        <v>66</v>
      </c>
      <c r="K11" s="20" t="s">
        <v>67</v>
      </c>
    </row>
    <row r="12" spans="2:11" ht="15.75" x14ac:dyDescent="0.25">
      <c r="B12" s="312"/>
      <c r="C12" s="314" t="s">
        <v>68</v>
      </c>
      <c r="D12" s="21"/>
      <c r="E12" s="22"/>
      <c r="F12" s="21"/>
      <c r="G12" s="21"/>
      <c r="H12" s="21"/>
      <c r="I12" s="22"/>
      <c r="J12" s="21"/>
      <c r="K12" s="23"/>
    </row>
    <row r="13" spans="2:11" ht="15.75" x14ac:dyDescent="0.25">
      <c r="B13" s="313"/>
      <c r="C13" s="315"/>
      <c r="D13" s="24"/>
      <c r="E13" s="25"/>
      <c r="F13" s="24"/>
      <c r="G13" s="24"/>
      <c r="H13" s="24"/>
      <c r="I13" s="25"/>
      <c r="J13" s="24"/>
      <c r="K13" s="26"/>
    </row>
    <row r="14" spans="2:11" ht="15.75" x14ac:dyDescent="0.25">
      <c r="B14" s="301" t="e">
        <f>'Planilha Orçamentária'!#REF!</f>
        <v>#REF!</v>
      </c>
      <c r="C14" s="316" t="e">
        <f>'Planilha Orçamentária'!#REF!</f>
        <v>#REF!</v>
      </c>
      <c r="D14" s="27" t="e">
        <f>E14/$E$35</f>
        <v>#REF!</v>
      </c>
      <c r="E14" s="28" t="e">
        <f>'Planilha Orçamentária'!#REF!</f>
        <v>#REF!</v>
      </c>
      <c r="F14" s="29">
        <v>1</v>
      </c>
      <c r="G14" s="48" t="e">
        <f>$E$14*F14</f>
        <v>#REF!</v>
      </c>
      <c r="H14" s="31"/>
      <c r="I14" s="48"/>
      <c r="J14" s="31"/>
      <c r="K14" s="30"/>
    </row>
    <row r="15" spans="2:11" ht="15.75" x14ac:dyDescent="0.25">
      <c r="B15" s="303"/>
      <c r="C15" s="317"/>
      <c r="D15" s="32"/>
      <c r="E15" s="33"/>
      <c r="F15" s="34"/>
      <c r="G15" s="49"/>
      <c r="H15" s="41"/>
      <c r="I15" s="51"/>
      <c r="J15" s="41"/>
      <c r="K15" s="42"/>
    </row>
    <row r="16" spans="2:11" ht="15.75" x14ac:dyDescent="0.25">
      <c r="B16" s="301">
        <f>'Planilha Orçamentária'!B11</f>
        <v>1</v>
      </c>
      <c r="C16" s="318" t="str">
        <f>'Planilha Orçamentária'!C11</f>
        <v>SISTEMA DE ALARME E DETECÇÃO</v>
      </c>
      <c r="D16" s="27" t="e">
        <f>E16/$E$35</f>
        <v>#REF!</v>
      </c>
      <c r="E16" s="28">
        <f>'Planilha Orçamentária'!J11</f>
        <v>34676.197261000001</v>
      </c>
      <c r="F16" s="29">
        <v>0.85</v>
      </c>
      <c r="G16" s="48">
        <f>$E$16*F16</f>
        <v>29474.767671850001</v>
      </c>
      <c r="H16" s="31">
        <v>0.15</v>
      </c>
      <c r="I16" s="48">
        <f>$E$16*H16</f>
        <v>5201.4295891499996</v>
      </c>
      <c r="J16" s="31"/>
      <c r="K16" s="30"/>
    </row>
    <row r="17" spans="2:14" ht="15.75" x14ac:dyDescent="0.25">
      <c r="B17" s="303"/>
      <c r="C17" s="319"/>
      <c r="D17" s="32"/>
      <c r="E17" s="33"/>
      <c r="F17" s="38"/>
      <c r="G17" s="49"/>
      <c r="H17" s="38"/>
      <c r="I17" s="49"/>
      <c r="J17" s="31"/>
      <c r="K17" s="30"/>
    </row>
    <row r="18" spans="2:14" ht="15.75" x14ac:dyDescent="0.25">
      <c r="B18" s="301">
        <f>'Planilha Orçamentária'!B20</f>
        <v>2</v>
      </c>
      <c r="C18" s="318" t="str">
        <f>'Planilha Orçamentária'!C20</f>
        <v>ILUMINAÇÃO DE EMERGÊNCIA POR BLOCO AUTÔNOMOS</v>
      </c>
      <c r="D18" s="27" t="e">
        <f>E18/$E$35</f>
        <v>#REF!</v>
      </c>
      <c r="E18" s="28">
        <f>'Planilha Orçamentária'!J20</f>
        <v>33543.701152000001</v>
      </c>
      <c r="F18" s="40">
        <v>0.85</v>
      </c>
      <c r="G18" s="50">
        <f>F18*E18</f>
        <v>28512.145979199999</v>
      </c>
      <c r="H18" s="31">
        <v>0.15</v>
      </c>
      <c r="I18" s="48">
        <f>$E$18*H18</f>
        <v>5031.5551728</v>
      </c>
      <c r="J18" s="31"/>
      <c r="K18" s="30"/>
    </row>
    <row r="19" spans="2:14" ht="15.75" x14ac:dyDescent="0.25">
      <c r="B19" s="303"/>
      <c r="C19" s="319"/>
      <c r="D19" s="32"/>
      <c r="E19" s="33"/>
      <c r="F19" s="46"/>
      <c r="G19" s="51"/>
      <c r="H19" s="39"/>
      <c r="I19" s="54"/>
      <c r="J19" s="31"/>
      <c r="K19" s="30"/>
    </row>
    <row r="20" spans="2:14" ht="15.75" x14ac:dyDescent="0.25">
      <c r="B20" s="301">
        <f>'Planilha Orçamentária'!B27</f>
        <v>3</v>
      </c>
      <c r="C20" s="318" t="str">
        <f>'Planilha Orçamentária'!C27</f>
        <v xml:space="preserve">EXTINTORES DE INCÊNIO </v>
      </c>
      <c r="D20" s="27" t="e">
        <f>E20/$E$35</f>
        <v>#REF!</v>
      </c>
      <c r="E20" s="28">
        <f>'Planilha Orçamentária'!J27</f>
        <v>2144.26532</v>
      </c>
      <c r="F20" s="43"/>
      <c r="G20" s="50"/>
      <c r="H20" s="31">
        <v>1</v>
      </c>
      <c r="I20" s="48">
        <f>$E$20*H20</f>
        <v>2144.26532</v>
      </c>
      <c r="J20" s="31"/>
      <c r="K20" s="30"/>
    </row>
    <row r="21" spans="2:14" ht="15.75" x14ac:dyDescent="0.25">
      <c r="B21" s="303"/>
      <c r="C21" s="319"/>
      <c r="D21" s="32"/>
      <c r="E21" s="33"/>
      <c r="F21" s="41"/>
      <c r="G21" s="51"/>
      <c r="H21" s="35"/>
      <c r="I21" s="52"/>
      <c r="J21" s="41"/>
      <c r="K21" s="42"/>
    </row>
    <row r="22" spans="2:14" ht="15.75" x14ac:dyDescent="0.25">
      <c r="B22" s="301">
        <f>'Planilha Orçamentária'!B29</f>
        <v>4</v>
      </c>
      <c r="C22" s="318" t="str">
        <f>'Planilha Orçamentária'!C29</f>
        <v xml:space="preserve">SINALIZAÇÃO DE MERGÊNCIA </v>
      </c>
      <c r="D22" s="27" t="e">
        <f>E22/$E$35</f>
        <v>#REF!</v>
      </c>
      <c r="E22" s="28">
        <f>'Planilha Orçamentária'!J29</f>
        <v>1467.0613888799999</v>
      </c>
      <c r="F22" s="29"/>
      <c r="G22" s="48"/>
      <c r="H22" s="31">
        <v>1</v>
      </c>
      <c r="I22" s="48">
        <f>$E$22*H22</f>
        <v>1467.0613888799999</v>
      </c>
      <c r="J22" s="31"/>
      <c r="K22" s="30"/>
    </row>
    <row r="23" spans="2:14" ht="15.75" x14ac:dyDescent="0.25">
      <c r="B23" s="303"/>
      <c r="C23" s="319"/>
      <c r="D23" s="32"/>
      <c r="E23" s="33"/>
      <c r="F23" s="41"/>
      <c r="G23" s="51"/>
      <c r="H23" s="35"/>
      <c r="I23" s="52"/>
      <c r="J23" s="41"/>
      <c r="K23" s="42"/>
    </row>
    <row r="24" spans="2:14" ht="15.75" x14ac:dyDescent="0.25">
      <c r="B24" s="301">
        <f>'Planilha Orçamentária'!B34</f>
        <v>5</v>
      </c>
      <c r="C24" s="318" t="str">
        <f>'Planilha Orçamentária'!C34</f>
        <v>SAÍDAS DE EMERGÊNCIA</v>
      </c>
      <c r="D24" s="27" t="e">
        <f>E24/$E$35</f>
        <v>#REF!</v>
      </c>
      <c r="E24" s="28">
        <f>'Planilha Orçamentária'!J34</f>
        <v>19373.863562240003</v>
      </c>
      <c r="F24" s="29"/>
      <c r="G24" s="48"/>
      <c r="H24" s="31">
        <v>0.8</v>
      </c>
      <c r="I24" s="48">
        <f>$E$24*H24</f>
        <v>15499.090849792003</v>
      </c>
      <c r="J24" s="31">
        <v>0.2</v>
      </c>
      <c r="K24" s="30">
        <f>$E$24*J24</f>
        <v>3874.7727124480007</v>
      </c>
    </row>
    <row r="25" spans="2:14" ht="15.75" x14ac:dyDescent="0.25">
      <c r="B25" s="303"/>
      <c r="C25" s="319"/>
      <c r="D25" s="32"/>
      <c r="E25" s="33"/>
      <c r="F25" s="29"/>
      <c r="G25" s="53"/>
      <c r="H25" s="37"/>
      <c r="I25" s="56"/>
      <c r="J25" s="35"/>
      <c r="K25" s="36"/>
    </row>
    <row r="26" spans="2:14" ht="15.75" x14ac:dyDescent="0.25">
      <c r="B26" s="301">
        <f>'Planilha Orçamentária'!B40</f>
        <v>6</v>
      </c>
      <c r="C26" s="318" t="str">
        <f>'Planilha Orçamentária'!C40</f>
        <v>SERVIÇOS DE SERRALHERIA</v>
      </c>
      <c r="D26" s="27" t="e">
        <f>E26/$E$35</f>
        <v>#REF!</v>
      </c>
      <c r="E26" s="28">
        <f>'Planilha Orçamentária'!J40</f>
        <v>61586.007273780488</v>
      </c>
      <c r="F26" s="31"/>
      <c r="G26" s="48"/>
      <c r="H26" s="31">
        <v>0.4</v>
      </c>
      <c r="I26" s="48">
        <f>$E$26*H26</f>
        <v>24634.402909512195</v>
      </c>
      <c r="J26" s="31">
        <v>0.6</v>
      </c>
      <c r="K26" s="30">
        <f>$E$26*J26</f>
        <v>36951.604364268293</v>
      </c>
    </row>
    <row r="27" spans="2:14" ht="15.75" x14ac:dyDescent="0.25">
      <c r="B27" s="303"/>
      <c r="C27" s="319"/>
      <c r="D27" s="32"/>
      <c r="E27" s="33"/>
      <c r="F27" s="31"/>
      <c r="G27" s="48"/>
      <c r="H27" s="39"/>
      <c r="I27" s="54"/>
      <c r="J27" s="35"/>
      <c r="K27" s="36"/>
    </row>
    <row r="28" spans="2:14" ht="15.6" customHeight="1" x14ac:dyDescent="0.25">
      <c r="B28" s="301">
        <f>'Planilha Orçamentária'!B45</f>
        <v>7</v>
      </c>
      <c r="C28" s="318" t="str">
        <f>'Planilha Orçamentária'!C45</f>
        <v xml:space="preserve">ESCADAS DAS ARQUIBANCADAS (degraus 54 c/ 1,20m + 8 c/ 1,80m) </v>
      </c>
      <c r="D28" s="27" t="e">
        <f>E28/$E$35</f>
        <v>#REF!</v>
      </c>
      <c r="E28" s="28">
        <f>'Planilha Orçamentária'!J45</f>
        <v>7917.2383366560025</v>
      </c>
      <c r="F28" s="31"/>
      <c r="G28" s="48"/>
      <c r="H28" s="43">
        <v>0.4</v>
      </c>
      <c r="I28" s="50">
        <f>H28*E28</f>
        <v>3166.8953346624012</v>
      </c>
      <c r="J28" s="31">
        <v>0.6</v>
      </c>
      <c r="K28" s="30">
        <f>$E$28*J28</f>
        <v>4750.3430019936013</v>
      </c>
    </row>
    <row r="29" spans="2:14" ht="15.75" x14ac:dyDescent="0.25">
      <c r="B29" s="303"/>
      <c r="C29" s="319"/>
      <c r="D29" s="32"/>
      <c r="E29" s="33"/>
      <c r="F29" s="31"/>
      <c r="G29" s="48"/>
      <c r="H29" s="39"/>
      <c r="I29" s="54"/>
      <c r="J29" s="35"/>
      <c r="K29" s="36"/>
    </row>
    <row r="30" spans="2:14" ht="15.75" x14ac:dyDescent="0.25">
      <c r="B30" s="301">
        <f>'Planilha Orçamentária'!B50</f>
        <v>8</v>
      </c>
      <c r="C30" s="318" t="str">
        <f>'Planilha Orçamentária'!C50</f>
        <v>CENTRAL GLP</v>
      </c>
      <c r="D30" s="27" t="e">
        <f>E30/$E$35</f>
        <v>#REF!</v>
      </c>
      <c r="E30" s="28">
        <f>'Planilha Orçamentária'!J50</f>
        <v>13149.785199024391</v>
      </c>
      <c r="F30" s="40"/>
      <c r="G30" s="50"/>
      <c r="H30" s="43"/>
      <c r="I30" s="50"/>
      <c r="J30" s="31">
        <v>1</v>
      </c>
      <c r="K30" s="30">
        <f>$E30*J30</f>
        <v>13149.785199024391</v>
      </c>
      <c r="M30" s="4"/>
      <c r="N30" s="4"/>
    </row>
    <row r="31" spans="2:14" ht="15.75" x14ac:dyDescent="0.25">
      <c r="B31" s="303"/>
      <c r="C31" s="319"/>
      <c r="D31" s="32"/>
      <c r="E31" s="28"/>
      <c r="F31" s="46"/>
      <c r="G31" s="51"/>
      <c r="H31" s="41"/>
      <c r="I31" s="55"/>
      <c r="J31" s="37"/>
      <c r="K31" s="47"/>
      <c r="M31" s="4"/>
      <c r="N31" s="4"/>
    </row>
    <row r="32" spans="2:14" ht="15.75" x14ac:dyDescent="0.25">
      <c r="B32" s="301">
        <f>'Planilha Orçamentária'!B54</f>
        <v>9</v>
      </c>
      <c r="C32" s="318" t="str">
        <f>'Planilha Orçamentária'!C54</f>
        <v>SERVIÇOS COMPLEMENTARES</v>
      </c>
      <c r="D32" s="27" t="e">
        <f>E32/$E$35</f>
        <v>#REF!</v>
      </c>
      <c r="E32" s="28">
        <f>'Planilha Orçamentária'!J54</f>
        <v>650.08760000000007</v>
      </c>
      <c r="F32" s="29"/>
      <c r="G32" s="48"/>
      <c r="H32" s="31"/>
      <c r="I32" s="48"/>
      <c r="J32" s="31">
        <v>1</v>
      </c>
      <c r="K32" s="30">
        <f>$E$32*J32</f>
        <v>650.08760000000007</v>
      </c>
    </row>
    <row r="33" spans="2:11" ht="15.75" x14ac:dyDescent="0.25">
      <c r="B33" s="303"/>
      <c r="C33" s="319"/>
      <c r="D33" s="32"/>
      <c r="E33" s="33"/>
      <c r="F33" s="29"/>
      <c r="G33" s="48"/>
      <c r="H33" s="31"/>
      <c r="I33" s="48"/>
      <c r="J33" s="44"/>
      <c r="K33" s="45"/>
    </row>
    <row r="34" spans="2:11" ht="15.75" x14ac:dyDescent="0.25">
      <c r="B34" s="131"/>
      <c r="C34" s="132"/>
      <c r="D34" s="32"/>
      <c r="E34" s="33"/>
      <c r="F34" s="46"/>
      <c r="G34" s="55"/>
      <c r="H34" s="41"/>
      <c r="I34" s="51"/>
      <c r="J34" s="37"/>
      <c r="K34" s="59"/>
    </row>
    <row r="35" spans="2:11" ht="15.75" x14ac:dyDescent="0.25">
      <c r="B35" s="113"/>
      <c r="C35" s="114" t="s">
        <v>69</v>
      </c>
      <c r="D35" s="115" t="e">
        <f>SUM(D14:D33)</f>
        <v>#REF!</v>
      </c>
      <c r="E35" s="116" t="e">
        <f>SUM(E14:E34)</f>
        <v>#REF!</v>
      </c>
      <c r="F35" s="117" t="e">
        <f>G35/E35</f>
        <v>#REF!</v>
      </c>
      <c r="G35" s="118" t="e">
        <f>SUM(G14:G33)</f>
        <v>#REF!</v>
      </c>
      <c r="H35" s="119" t="e">
        <f>I35/E35</f>
        <v>#REF!</v>
      </c>
      <c r="I35" s="118">
        <f>SUM(I14:I33)</f>
        <v>57144.7005647966</v>
      </c>
      <c r="J35" s="119" t="e">
        <f>K35/E35</f>
        <v>#REF!</v>
      </c>
      <c r="K35" s="120">
        <f>SUM(K14:K33)</f>
        <v>59376.592877734278</v>
      </c>
    </row>
    <row r="36" spans="2:11" ht="15.75" x14ac:dyDescent="0.25">
      <c r="B36" s="121"/>
      <c r="C36" s="122" t="s">
        <v>70</v>
      </c>
      <c r="D36" s="123"/>
      <c r="E36" s="124"/>
      <c r="F36" s="125" t="e">
        <f>F35</f>
        <v>#REF!</v>
      </c>
      <c r="G36" s="126" t="e">
        <f>G35</f>
        <v>#REF!</v>
      </c>
      <c r="H36" s="127" t="e">
        <f>H35+F36</f>
        <v>#REF!</v>
      </c>
      <c r="I36" s="128" t="e">
        <f>G36+I35</f>
        <v>#REF!</v>
      </c>
      <c r="J36" s="129" t="e">
        <f>J35+H36</f>
        <v>#REF!</v>
      </c>
      <c r="K36" s="130" t="e">
        <f>I36+K35</f>
        <v>#REF!</v>
      </c>
    </row>
    <row r="39" spans="2:11" ht="15.75" x14ac:dyDescent="0.25">
      <c r="K39" s="63" t="s">
        <v>208</v>
      </c>
    </row>
    <row r="40" spans="2:11" ht="15.75" x14ac:dyDescent="0.25">
      <c r="K40" s="63"/>
    </row>
    <row r="42" spans="2:11" x14ac:dyDescent="0.25">
      <c r="E42" s="294" t="s">
        <v>105</v>
      </c>
      <c r="F42" s="294"/>
      <c r="G42" s="294"/>
    </row>
    <row r="43" spans="2:11" x14ac:dyDescent="0.25">
      <c r="E43" s="294" t="s">
        <v>157</v>
      </c>
      <c r="F43" s="294"/>
      <c r="G43" s="294"/>
    </row>
  </sheetData>
  <mergeCells count="35">
    <mergeCell ref="B32:B33"/>
    <mergeCell ref="C32:C33"/>
    <mergeCell ref="B26:B27"/>
    <mergeCell ref="C26:C27"/>
    <mergeCell ref="B28:B29"/>
    <mergeCell ref="C28:C29"/>
    <mergeCell ref="B30:B31"/>
    <mergeCell ref="C30:C31"/>
    <mergeCell ref="B20:B21"/>
    <mergeCell ref="C20:C21"/>
    <mergeCell ref="B22:B23"/>
    <mergeCell ref="C22:C23"/>
    <mergeCell ref="B24:B25"/>
    <mergeCell ref="C24:C25"/>
    <mergeCell ref="C14:C15"/>
    <mergeCell ref="B16:B17"/>
    <mergeCell ref="C16:C17"/>
    <mergeCell ref="B18:B19"/>
    <mergeCell ref="C18:C19"/>
    <mergeCell ref="E42:G42"/>
    <mergeCell ref="E43:G43"/>
    <mergeCell ref="F4:K4"/>
    <mergeCell ref="F5:K5"/>
    <mergeCell ref="B7:F7"/>
    <mergeCell ref="B9:B11"/>
    <mergeCell ref="C9:C11"/>
    <mergeCell ref="D9:D11"/>
    <mergeCell ref="E9:E11"/>
    <mergeCell ref="F9:K9"/>
    <mergeCell ref="F10:G10"/>
    <mergeCell ref="H10:I10"/>
    <mergeCell ref="J10:K10"/>
    <mergeCell ref="B12:B13"/>
    <mergeCell ref="C12:C13"/>
    <mergeCell ref="B14:B15"/>
  </mergeCells>
  <pageMargins left="0.511811024" right="0.511811024" top="0.48" bottom="0.43" header="0.31496062000000002" footer="0.31496062000000002"/>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3</vt:i4>
      </vt:variant>
    </vt:vector>
  </HeadingPairs>
  <TitlesOfParts>
    <vt:vector size="8" baseType="lpstr">
      <vt:lpstr>Planilha Orçamentária</vt:lpstr>
      <vt:lpstr>Composições FDE</vt:lpstr>
      <vt:lpstr>Critério de medição</vt:lpstr>
      <vt:lpstr>BDI</vt:lpstr>
      <vt:lpstr>Cronograma</vt:lpstr>
      <vt:lpstr>'Critério de medição'!Area_de_impressao</vt:lpstr>
      <vt:lpstr>Cronograma!Area_de_impressao</vt:lpstr>
      <vt:lpstr>'Planilha Orçamentária'!Area_de_impressao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Prefeitura-Tietê</cp:lastModifiedBy>
  <cp:lastPrinted>2022-05-17T23:27:43Z</cp:lastPrinted>
  <dcterms:created xsi:type="dcterms:W3CDTF">2020-06-02T17:56:05Z</dcterms:created>
  <dcterms:modified xsi:type="dcterms:W3CDTF">2022-08-16T12:06:46Z</dcterms:modified>
</cp:coreProperties>
</file>