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Engenharia e Arquitetura\Arquivos compartilhados\05- PROJETOS OBRAS 1\PAÇO MUNICIPAL\REFORMA SANITÁRIOS E PISO\"/>
    </mc:Choice>
  </mc:AlternateContent>
  <bookViews>
    <workbookView xWindow="0" yWindow="0" windowWidth="23940" windowHeight="9735" activeTab="1"/>
  </bookViews>
  <sheets>
    <sheet name="CRONOGRAMA" sheetId="10" r:id="rId1"/>
    <sheet name="PLANILHA" sheetId="1" r:id="rId2"/>
    <sheet name="MEMÓRIA" sheetId="3" r:id="rId3"/>
    <sheet name="pintura" sheetId="9" r:id="rId4"/>
  </sheets>
  <externalReferences>
    <externalReference r:id="rId5"/>
  </externalReferences>
  <definedNames>
    <definedName name="_xlnm.Print_Area" localSheetId="0">CRONOGRAMA!$A$1:$K$65</definedName>
    <definedName name="_xlnm.Print_Area" localSheetId="2">MEMÓRIA!$A$1:$E$8</definedName>
    <definedName name="_xlnm.Print_Area" localSheetId="1">PLANILHA!$A$1:$I$65</definedName>
    <definedName name="brasao">INDEX([1]INFO!$B$47:$D$76,[1]INFO!$F$47,3)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0" l="1"/>
  <c r="G55" i="1"/>
  <c r="K58" i="10" l="1"/>
  <c r="J58" i="10"/>
  <c r="K53" i="10"/>
  <c r="K50" i="10"/>
  <c r="J50" i="10"/>
  <c r="J45" i="10"/>
  <c r="K42" i="10"/>
  <c r="K39" i="10"/>
  <c r="J28" i="10"/>
  <c r="K24" i="10"/>
  <c r="J24" i="10"/>
  <c r="J18" i="10"/>
  <c r="H57" i="10" l="1"/>
  <c r="I56" i="10"/>
  <c r="H56" i="10"/>
  <c r="F56" i="10"/>
  <c r="H55" i="10"/>
  <c r="I55" i="10" s="1"/>
  <c r="F55" i="10"/>
  <c r="H54" i="10"/>
  <c r="F54" i="10"/>
  <c r="I54" i="10" s="1"/>
  <c r="H52" i="10"/>
  <c r="I52" i="10" s="1"/>
  <c r="F52" i="10"/>
  <c r="H51" i="10"/>
  <c r="I51" i="10" s="1"/>
  <c r="F51" i="10"/>
  <c r="H49" i="10"/>
  <c r="I49" i="10" s="1"/>
  <c r="F49" i="10"/>
  <c r="H48" i="10"/>
  <c r="I48" i="10" s="1"/>
  <c r="F48" i="10"/>
  <c r="F57" i="10" s="1"/>
  <c r="H47" i="10"/>
  <c r="I47" i="10" s="1"/>
  <c r="F47" i="10"/>
  <c r="H46" i="10"/>
  <c r="I46" i="10" s="1"/>
  <c r="F46" i="10"/>
  <c r="H43" i="10"/>
  <c r="I43" i="10" s="1"/>
  <c r="I42" i="10" s="1"/>
  <c r="F43" i="10"/>
  <c r="H41" i="10"/>
  <c r="I41" i="10" s="1"/>
  <c r="F41" i="10"/>
  <c r="H40" i="10"/>
  <c r="F40" i="10"/>
  <c r="H38" i="10"/>
  <c r="I38" i="10" s="1"/>
  <c r="H37" i="10"/>
  <c r="I37" i="10" s="1"/>
  <c r="H36" i="10"/>
  <c r="I36" i="10" s="1"/>
  <c r="H35" i="10"/>
  <c r="I35" i="10" s="1"/>
  <c r="H34" i="10"/>
  <c r="I34" i="10" s="1"/>
  <c r="H33" i="10"/>
  <c r="I33" i="10" s="1"/>
  <c r="F33" i="10"/>
  <c r="H32" i="10"/>
  <c r="I32" i="10" s="1"/>
  <c r="H31" i="10"/>
  <c r="I31" i="10" s="1"/>
  <c r="F31" i="10"/>
  <c r="H30" i="10"/>
  <c r="F30" i="10"/>
  <c r="I30" i="10" s="1"/>
  <c r="H29" i="10"/>
  <c r="I29" i="10" s="1"/>
  <c r="F29" i="10"/>
  <c r="G27" i="10"/>
  <c r="H27" i="10" s="1"/>
  <c r="I27" i="10" s="1"/>
  <c r="F27" i="10"/>
  <c r="H26" i="10"/>
  <c r="I26" i="10" s="1"/>
  <c r="F26" i="10"/>
  <c r="H25" i="10"/>
  <c r="I25" i="10" s="1"/>
  <c r="F25" i="10"/>
  <c r="H23" i="10"/>
  <c r="F23" i="10"/>
  <c r="I23" i="10" s="1"/>
  <c r="H22" i="10"/>
  <c r="I22" i="10" s="1"/>
  <c r="F22" i="10"/>
  <c r="H21" i="10"/>
  <c r="I21" i="10" s="1"/>
  <c r="F21" i="10"/>
  <c r="H20" i="10"/>
  <c r="I20" i="10" s="1"/>
  <c r="F20" i="10"/>
  <c r="H19" i="10"/>
  <c r="I19" i="10" s="1"/>
  <c r="F19" i="10"/>
  <c r="F57" i="1"/>
  <c r="I57" i="1" s="1"/>
  <c r="H57" i="1"/>
  <c r="F48" i="1"/>
  <c r="I48" i="1" s="1"/>
  <c r="D27" i="3"/>
  <c r="H48" i="1"/>
  <c r="I57" i="10" l="1"/>
  <c r="I40" i="10"/>
  <c r="I39" i="10" s="1"/>
  <c r="I45" i="10"/>
  <c r="I50" i="10"/>
  <c r="I28" i="10"/>
  <c r="I18" i="10"/>
  <c r="I24" i="10"/>
  <c r="F49" i="1"/>
  <c r="D28" i="3"/>
  <c r="H49" i="1"/>
  <c r="F23" i="1"/>
  <c r="I23" i="1" s="1"/>
  <c r="D7" i="3"/>
  <c r="H23" i="1"/>
  <c r="I58" i="10" l="1"/>
  <c r="I49" i="1"/>
  <c r="F54" i="1"/>
  <c r="I54" i="1" s="1"/>
  <c r="D33" i="3"/>
  <c r="H54" i="1"/>
  <c r="F55" i="1"/>
  <c r="D34" i="3"/>
  <c r="F52" i="1"/>
  <c r="F51" i="1"/>
  <c r="F46" i="1"/>
  <c r="D25" i="3"/>
  <c r="F47" i="1"/>
  <c r="I47" i="1" s="1"/>
  <c r="D26" i="3"/>
  <c r="H47" i="1"/>
  <c r="F56" i="1" l="1"/>
  <c r="H56" i="1"/>
  <c r="H55" i="1"/>
  <c r="H52" i="1"/>
  <c r="I52" i="1" s="1"/>
  <c r="H51" i="1"/>
  <c r="I51" i="1" s="1"/>
  <c r="I50" i="1" s="1"/>
  <c r="H46" i="1"/>
  <c r="I46" i="1" l="1"/>
  <c r="I45" i="1" s="1"/>
  <c r="I55" i="1"/>
  <c r="I53" i="1" s="1"/>
  <c r="I56" i="1"/>
  <c r="I44" i="1" l="1"/>
  <c r="H38" i="1"/>
  <c r="I38" i="1" s="1"/>
  <c r="H37" i="1"/>
  <c r="I37" i="1" s="1"/>
  <c r="H36" i="1"/>
  <c r="I36" i="1" s="1"/>
  <c r="H35" i="1"/>
  <c r="I35" i="1" s="1"/>
  <c r="H34" i="1"/>
  <c r="I34" i="1" s="1"/>
  <c r="H32" i="1" l="1"/>
  <c r="D22" i="3" l="1"/>
  <c r="D19" i="3"/>
  <c r="D11" i="3"/>
  <c r="D10" i="3"/>
  <c r="D9" i="3"/>
  <c r="D3" i="3"/>
  <c r="F33" i="1"/>
  <c r="I32" i="1"/>
  <c r="F31" i="1"/>
  <c r="H33" i="1"/>
  <c r="H31" i="1"/>
  <c r="G27" i="1"/>
  <c r="I33" i="1" l="1"/>
  <c r="I31" i="1"/>
  <c r="F43" i="1"/>
  <c r="B20" i="9"/>
  <c r="B19" i="9"/>
  <c r="B16" i="9"/>
  <c r="B15" i="9"/>
  <c r="B7" i="9"/>
  <c r="B3" i="9"/>
  <c r="F40" i="1" l="1"/>
  <c r="F41" i="1"/>
  <c r="F30" i="1"/>
  <c r="F29" i="1"/>
  <c r="F22" i="1"/>
  <c r="F21" i="1"/>
  <c r="F20" i="1"/>
  <c r="F26" i="1"/>
  <c r="F19" i="1" l="1"/>
  <c r="F27" i="1"/>
  <c r="F25" i="1"/>
  <c r="H41" i="1" l="1"/>
  <c r="I41" i="1" s="1"/>
  <c r="H40" i="1"/>
  <c r="I40" i="1" s="1"/>
  <c r="I39" i="1" s="1"/>
  <c r="H29" i="1" l="1"/>
  <c r="I29" i="1" l="1"/>
  <c r="H22" i="1" l="1"/>
  <c r="H21" i="1"/>
  <c r="I22" i="1" l="1"/>
  <c r="I21" i="1"/>
  <c r="H43" i="1"/>
  <c r="H20" i="1"/>
  <c r="H19" i="1"/>
  <c r="I43" i="1" l="1"/>
  <c r="I20" i="1"/>
  <c r="I19" i="1"/>
  <c r="I18" i="1" l="1"/>
  <c r="I42" i="1"/>
  <c r="H30" i="1" l="1"/>
  <c r="H27" i="1"/>
  <c r="H26" i="1"/>
  <c r="H25" i="1"/>
  <c r="I30" i="1" l="1"/>
  <c r="I28" i="1" s="1"/>
  <c r="I27" i="1"/>
  <c r="I25" i="1"/>
  <c r="I26" i="1"/>
  <c r="I24" i="1" l="1"/>
  <c r="I17" i="1" s="1"/>
  <c r="I58" i="1" l="1"/>
</calcChain>
</file>

<file path=xl/sharedStrings.xml><?xml version="1.0" encoding="utf-8"?>
<sst xmlns="http://schemas.openxmlformats.org/spreadsheetml/2006/main" count="504" uniqueCount="176">
  <si>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</si>
  <si>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</si>
  <si>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</si>
  <si>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</si>
  <si>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</si>
  <si>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</si>
  <si>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</si>
  <si>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</si>
  <si>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</si>
  <si>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</si>
  <si>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</si>
  <si>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</si>
  <si>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DEMOLIÇÕES E RETIRADAS</t>
  </si>
  <si>
    <t>Demolição manual de revestimento cerâmico, incluindo a base</t>
  </si>
  <si>
    <t>UNID.</t>
  </si>
  <si>
    <t>QUANT.</t>
  </si>
  <si>
    <t>m2</t>
  </si>
  <si>
    <t>2.1</t>
  </si>
  <si>
    <t>2.2</t>
  </si>
  <si>
    <t>2.3</t>
  </si>
  <si>
    <t>Retirada de aparelho sanitário incluindo acessórios</t>
  </si>
  <si>
    <t>04.11.020</t>
  </si>
  <si>
    <t>M2</t>
  </si>
  <si>
    <t>M3</t>
  </si>
  <si>
    <t>FDE</t>
  </si>
  <si>
    <t>Revestimento em porcelanato esmaltado acetinado para área interna e ambiente com acesso ao exterior, grupo de absorção BIa, resistência química B, assentado com argamassa colante industrializada, rejuntado</t>
  </si>
  <si>
    <t>18.08.090</t>
  </si>
  <si>
    <t>Emboço comum</t>
  </si>
  <si>
    <t>17.02.120</t>
  </si>
  <si>
    <t>Chapisco</t>
  </si>
  <si>
    <t>17.02.020</t>
  </si>
  <si>
    <t>Bacia sifonada de louça sem tampa ‐ 6 litros</t>
  </si>
  <si>
    <t>44.01.050</t>
  </si>
  <si>
    <t>Lavatório de louça com coluna</t>
  </si>
  <si>
    <t>44.01.110</t>
  </si>
  <si>
    <t>44.03.645</t>
  </si>
  <si>
    <t>REFERÊNCIA:</t>
  </si>
  <si>
    <t>PISO</t>
  </si>
  <si>
    <t>PINTURA</t>
  </si>
  <si>
    <t>33.10.020</t>
  </si>
  <si>
    <t>TOTAL GERAL COM BDI</t>
  </si>
  <si>
    <t>Tubo de PVC rígido branco PxB com virola e anel de borracha, linha esgoto série normal, DN= 100 mm, inclusive conexões</t>
  </si>
  <si>
    <t>46.02.070</t>
  </si>
  <si>
    <t>ALVARO FLORIAM GEBRAIEL BELLAZ</t>
  </si>
  <si>
    <t>CREA: 507.011.280-5</t>
  </si>
  <si>
    <t>SECRETÁRIO DE OBRAS E PLANEJAMENTO</t>
  </si>
  <si>
    <t>Retirada de torneira ou chuveiro</t>
  </si>
  <si>
    <t>04.11.120</t>
  </si>
  <si>
    <t>2.</t>
  </si>
  <si>
    <t>INSTALAÇÕES HIDRÁULICAS, LOUÇAS E METAIS</t>
  </si>
  <si>
    <t>REFERÊNCIA</t>
  </si>
  <si>
    <t>PLANILHA ORÇAMENTÁRIA</t>
  </si>
  <si>
    <t>Retirada de piso em tacos de madeira</t>
  </si>
  <si>
    <t>04.05.020</t>
  </si>
  <si>
    <t>04.01.020</t>
  </si>
  <si>
    <t>Raspagem com calafetação e aplicação de verniz</t>
  </si>
  <si>
    <t>20.20.202</t>
  </si>
  <si>
    <t>REVESTIMENTOS DE PAREDE</t>
  </si>
  <si>
    <t>1.</t>
  </si>
  <si>
    <t>1.1</t>
  </si>
  <si>
    <t>1.2</t>
  </si>
  <si>
    <t>1.3</t>
  </si>
  <si>
    <t>1.4</t>
  </si>
  <si>
    <t>1.5</t>
  </si>
  <si>
    <t>CRONOGRAMA FÍSICO FINANCEIRO</t>
  </si>
  <si>
    <t>1º MÊS</t>
  </si>
  <si>
    <t>2º MÊS</t>
  </si>
  <si>
    <t>Tinta látex em massa, inclusive preparo</t>
  </si>
  <si>
    <t>total</t>
  </si>
  <si>
    <t>pintura externa</t>
  </si>
  <si>
    <t>laterais</t>
  </si>
  <si>
    <t>24,25 * 3,40 * 2</t>
  </si>
  <si>
    <t>frente</t>
  </si>
  <si>
    <t>fundo</t>
  </si>
  <si>
    <t>pintura interna</t>
  </si>
  <si>
    <t>laje</t>
  </si>
  <si>
    <t>barrado esmalte</t>
  </si>
  <si>
    <t>pintura acrilica</t>
  </si>
  <si>
    <t>63,20 * 2,00 h</t>
  </si>
  <si>
    <t>63,20 * 1,00 h</t>
  </si>
  <si>
    <t>recepção e corredor</t>
  </si>
  <si>
    <t>total acrilica</t>
  </si>
  <si>
    <t>total esmalte</t>
  </si>
  <si>
    <t>03.04.020</t>
  </si>
  <si>
    <t>Retirada de registro ou válvula embutidos</t>
  </si>
  <si>
    <t>04.11.080</t>
  </si>
  <si>
    <t>CERAMICA ESMALTADA 10X10CM - BRANCO,AREIA,BEGE,OCRE,CINZA</t>
  </si>
  <si>
    <t>12.04.050</t>
  </si>
  <si>
    <t>Torneira de mesa automática, acionamento hidromecânico, em latão cromado, DN= 1/2´ou 3/4´</t>
  </si>
  <si>
    <t>REGISTRO</t>
  </si>
  <si>
    <t>Argamassa de regularização e/ou proteção</t>
  </si>
  <si>
    <t>17.01.020</t>
  </si>
  <si>
    <t>5 sanitários</t>
  </si>
  <si>
    <t>5 lavatórios e 5 bacias</t>
  </si>
  <si>
    <t>5 registros e 5 válvulas</t>
  </si>
  <si>
    <t>Válvula de descarga com registro próprio, DN= 1 1/2´</t>
  </si>
  <si>
    <t>47.04.040</t>
  </si>
  <si>
    <t>área piso = 20,71 m2 / área revest. 60,31*1,50 (h)</t>
  </si>
  <si>
    <t>5 torneiras</t>
  </si>
  <si>
    <t>60,31*1,50</t>
  </si>
  <si>
    <t>20,71 m2</t>
  </si>
  <si>
    <t>20,71 * 0,05</t>
  </si>
  <si>
    <t>20,71 * 1,80</t>
  </si>
  <si>
    <t>FDE JANEIRO 2023</t>
  </si>
  <si>
    <t>Registro de gaveta em latão fundido cromado com canopla, DN= 3/4´ ‐  linha especial</t>
  </si>
  <si>
    <t>47.02.020</t>
  </si>
  <si>
    <t>Tubo de PVC rígido soldável marrom, DN= 50 mm, (1 1/2´), inclusive conexões</t>
  </si>
  <si>
    <t>46.01.050</t>
  </si>
  <si>
    <t>Tubo de PVC rígido soldável marrom, DN= 25 mm, (3/4´), inclusive conexões</t>
  </si>
  <si>
    <t>46.01.020</t>
  </si>
  <si>
    <t>Tubo de PVC rígido branco, pontas lisas, soldável, linha esgoto série normal, DN= 40 mm, inclusive conexões</t>
  </si>
  <si>
    <t>46.02.010</t>
  </si>
  <si>
    <t>Tubo de PVC rígido branco PxB com virola e anel de borracha, linha esgoto série normal, DN= 50 mm, inclusive conexões</t>
  </si>
  <si>
    <t>46.02.050</t>
  </si>
  <si>
    <t>REFORMA SANITÁRIOS</t>
  </si>
  <si>
    <t>1.1.1</t>
  </si>
  <si>
    <t>1.1.2</t>
  </si>
  <si>
    <t>1.1.3</t>
  </si>
  <si>
    <t>1.1.4</t>
  </si>
  <si>
    <t>1.2.1</t>
  </si>
  <si>
    <t>1.2.2</t>
  </si>
  <si>
    <t>1.2.3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</si>
  <si>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</si>
  <si>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</si>
  <si>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</si>
  <si>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</si>
  <si>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</si>
  <si>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</si>
  <si>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</si>
  <si>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</si>
  <si>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</si>
  <si>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</si>
  <si>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1.4.1</t>
  </si>
  <si>
    <t>1.4.2</t>
  </si>
  <si>
    <t>1.5.1</t>
  </si>
  <si>
    <t>REFORMA PISO INTERNO</t>
  </si>
  <si>
    <t>Revestimento vinílico, espessura de 3,2 mm, para tráfego intenso, com impermeabilizante acrílico</t>
  </si>
  <si>
    <t xml:space="preserve">Retirada de piso em material sintético </t>
  </si>
  <si>
    <t>04.06.020</t>
  </si>
  <si>
    <t>RESTAURO DE PISO DE MADEIRA</t>
  </si>
  <si>
    <t>Recolocação de tacos soltos com cola</t>
  </si>
  <si>
    <t>20.20.040</t>
  </si>
  <si>
    <t>Rodapé de madeira de 7 x 1,5 cm</t>
  </si>
  <si>
    <t>20.10.040</t>
  </si>
  <si>
    <t>REVESTIMENTO EM PISO VINÍLICO</t>
  </si>
  <si>
    <t>21.02.060</t>
  </si>
  <si>
    <t>2.1.1</t>
  </si>
  <si>
    <t>2.2.1</t>
  </si>
  <si>
    <t>2.2.2</t>
  </si>
  <si>
    <t>2.3.1</t>
  </si>
  <si>
    <t>2.3.2</t>
  </si>
  <si>
    <t>2.1.2</t>
  </si>
  <si>
    <t>remoção de piso laminado existente todas as salas pavto superior</t>
  </si>
  <si>
    <t>remoção taco existente adm / sala reunião / governo / gabinete e recepção gabinete / compras / licitação</t>
  </si>
  <si>
    <t>salão nobre</t>
  </si>
  <si>
    <t>previsão para colar tacos soltos</t>
  </si>
  <si>
    <t>Regularização de piso com nata de cimento</t>
  </si>
  <si>
    <t>regularização caso haja necessidade de remoção dos tacos</t>
  </si>
  <si>
    <t>Remoção de entulho separado de obra com caçamba metálica ‐ terra, alvenaria, concreto, argamassa, madeira, papel, plástico ou metal</t>
  </si>
  <si>
    <t>05.07.040</t>
  </si>
  <si>
    <t>1.1.5</t>
  </si>
  <si>
    <t>2.1.3</t>
  </si>
  <si>
    <t>Tietê, 27 de abril de 2023.</t>
  </si>
  <si>
    <t>CDHU VERSÃO 189 NÃO DESONERADO</t>
  </si>
  <si>
    <t>Regularização de piso com nata de cimento e adesivo com alto desempenho</t>
  </si>
  <si>
    <t>17.01.060</t>
  </si>
  <si>
    <t>2.3.3</t>
  </si>
  <si>
    <t>2.1.4</t>
  </si>
  <si>
    <t>Retirada de divisória em placa de madeira</t>
  </si>
  <si>
    <t>divisória compras</t>
  </si>
  <si>
    <t>2.3.4</t>
  </si>
  <si>
    <t>Recolocação de divisórias em chapas com montantes metálicos</t>
  </si>
  <si>
    <t>14.40.040</t>
  </si>
  <si>
    <t>REFORMA SANITÁRIOS E PISO PAÇO MUNICIPAL</t>
  </si>
  <si>
    <t>Piso vinílico de 3,2 mm de espessura</t>
  </si>
  <si>
    <t>13.80.016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</si>
</sst>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4" fontId="3" fillId="2" borderId="0" xfId="0" applyNumberFormat="1" applyFont="1" applyFill="1" applyAlignment="1" applyProtection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2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5" xfId="1" applyFont="1" applyFill="1" applyBorder="1" applyAlignment="1" applyProtection="1">
      <alignment horizontal="left" vertical="center" wrapText="1"/>
      <protection locked="0"/>
    </xf>
    <xf numFmtId="44" fontId="0" fillId="0" borderId="5" xfId="0" applyNumberFormat="1" applyBorder="1" applyAlignment="1">
      <alignment vertical="center"/>
    </xf>
    <xf numFmtId="44" fontId="10" fillId="2" borderId="5" xfId="1" applyFont="1" applyFill="1" applyBorder="1" applyAlignment="1" applyProtection="1">
      <alignment horizontal="right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2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3" fillId="3" borderId="9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2" fontId="11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3" xfId="1" applyFont="1" applyFill="1" applyBorder="1" applyAlignment="1" applyProtection="1">
      <alignment horizontal="left" vertical="center" wrapText="1"/>
      <protection locked="0"/>
    </xf>
    <xf numFmtId="44" fontId="11" fillId="3" borderId="4" xfId="1" applyFont="1" applyFill="1" applyBorder="1" applyAlignment="1" applyProtection="1">
      <alignment horizontal="righ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2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2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8" xfId="1" applyFont="1" applyFill="1" applyBorder="1" applyAlignment="1" applyProtection="1">
      <alignment horizontal="left" vertical="center" wrapText="1"/>
      <protection locked="0"/>
    </xf>
    <xf numFmtId="44" fontId="12" fillId="3" borderId="8" xfId="0" applyNumberFormat="1" applyFont="1" applyFill="1" applyBorder="1" applyAlignment="1">
      <alignment vertical="center"/>
    </xf>
    <xf numFmtId="44" fontId="11" fillId="3" borderId="9" xfId="1" applyFont="1" applyFill="1" applyBorder="1" applyAlignment="1" applyProtection="1">
      <alignment horizontal="right" vertical="center" wrapText="1"/>
      <protection locked="0"/>
    </xf>
    <xf numFmtId="164" fontId="11" fillId="3" borderId="9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>
      <alignment vertical="center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7" xfId="0" applyNumberFormat="1" applyFont="1" applyFill="1" applyBorder="1" applyAlignment="1" applyProtection="1">
      <alignment horizontal="left" vertical="center"/>
    </xf>
    <xf numFmtId="4" fontId="2" fillId="3" borderId="9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7" xfId="0" applyNumberFormat="1" applyFont="1" applyFill="1" applyBorder="1" applyAlignment="1" applyProtection="1">
      <alignment horizontal="left" vertical="center"/>
    </xf>
    <xf numFmtId="17" fontId="3" fillId="3" borderId="12" xfId="0" applyNumberFormat="1" applyFont="1" applyFill="1" applyBorder="1" applyAlignment="1" applyProtection="1">
      <alignment horizontal="left" vertical="center"/>
    </xf>
    <xf numFmtId="4" fontId="2" fillId="3" borderId="13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6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4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12" fillId="4" borderId="1" xfId="0" applyFont="1" applyFill="1" applyBorder="1" applyAlignment="1">
      <alignment vertical="center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0" fontId="9" fillId="5" borderId="7" xfId="0" applyFont="1" applyFill="1" applyBorder="1" applyAlignment="1" applyProtection="1">
      <alignment vertical="center" wrapText="1"/>
    </xf>
    <xf numFmtId="0" fontId="9" fillId="5" borderId="8" xfId="0" applyFont="1" applyFill="1" applyBorder="1" applyAlignment="1" applyProtection="1">
      <alignment horizontal="center" vertical="center" wrapText="1"/>
    </xf>
    <xf numFmtId="0" fontId="14" fillId="5" borderId="8" xfId="0" applyFont="1" applyFill="1" applyBorder="1" applyAlignment="1" applyProtection="1">
      <alignment vertical="center" wrapText="1"/>
    </xf>
    <xf numFmtId="0" fontId="9" fillId="5" borderId="8" xfId="0" applyFont="1" applyFill="1" applyBorder="1" applyAlignment="1" applyProtection="1">
      <alignment vertical="center" wrapText="1"/>
    </xf>
    <xf numFmtId="44" fontId="14" fillId="5" borderId="9" xfId="0" applyNumberFormat="1" applyFont="1" applyFill="1" applyBorder="1" applyAlignment="1" applyProtection="1">
      <alignment vertical="center" wrapText="1"/>
    </xf>
    <xf numFmtId="164" fontId="14" fillId="5" borderId="9" xfId="0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/>
    </xf>
    <xf numFmtId="0" fontId="14" fillId="5" borderId="10" xfId="0" applyFont="1" applyFill="1" applyBorder="1" applyAlignment="1" applyProtection="1">
      <alignment vertical="center" wrapText="1"/>
    </xf>
    <xf numFmtId="0" fontId="9" fillId="5" borderId="10" xfId="0" applyFont="1" applyFill="1" applyBorder="1" applyAlignment="1" applyProtection="1">
      <alignment vertical="center" wrapText="1"/>
    </xf>
    <xf numFmtId="0" fontId="12" fillId="3" borderId="1" xfId="0" applyFont="1" applyFill="1" applyBorder="1" applyAlignment="1">
      <alignment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vertical="center"/>
    </xf>
    <xf numFmtId="0" fontId="0" fillId="6" borderId="1" xfId="0" applyFill="1" applyBorder="1"/>
    <xf numFmtId="44" fontId="0" fillId="6" borderId="1" xfId="0" applyNumberFormat="1" applyFill="1" applyBorder="1" applyAlignment="1">
      <alignment horizontal="center"/>
    </xf>
    <xf numFmtId="44" fontId="12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Moeda" xfId="1" builtinId="4"/>
    <cellStyle name="Normal" xfId="0" builtinId="0"/>
  </cellStyles>
  <dxfs count="92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7A063A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1072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1072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1072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1072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155867</xdr:colOff>
      <xdr:row>0</xdr:row>
      <xdr:rowOff>164522</xdr:rowOff>
    </xdr:from>
    <xdr:to>
      <xdr:col>10</xdr:col>
      <xdr:colOff>1177637</xdr:colOff>
      <xdr:row>5</xdr:row>
      <xdr:rowOff>714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7" y="164522"/>
          <a:ext cx="6849338" cy="1290919"/>
        </a:xfrm>
        <a:prstGeom prst="rect">
          <a:avLst/>
        </a:prstGeom>
      </xdr:spPr>
    </xdr:pic>
    <xdr:clientData/>
  </xdr:twoCellAnchor>
  <xdr:twoCellAnchor>
    <xdr:from>
      <xdr:col>9</xdr:col>
      <xdr:colOff>147204</xdr:colOff>
      <xdr:row>17</xdr:row>
      <xdr:rowOff>103909</xdr:rowOff>
    </xdr:from>
    <xdr:to>
      <xdr:col>9</xdr:col>
      <xdr:colOff>1160318</xdr:colOff>
      <xdr:row>17</xdr:row>
      <xdr:rowOff>103909</xdr:rowOff>
    </xdr:to>
    <xdr:cxnSp macro="">
      <xdr:nvCxnSpPr>
        <xdr:cNvPr id="8" name="Conector reto 7"/>
        <xdr:cNvCxnSpPr/>
      </xdr:nvCxnSpPr>
      <xdr:spPr>
        <a:xfrm>
          <a:off x="4675909" y="4173682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27</xdr:row>
      <xdr:rowOff>126423</xdr:rowOff>
    </xdr:from>
    <xdr:to>
      <xdr:col>9</xdr:col>
      <xdr:colOff>1165514</xdr:colOff>
      <xdr:row>27</xdr:row>
      <xdr:rowOff>126423</xdr:rowOff>
    </xdr:to>
    <xdr:cxnSp macro="">
      <xdr:nvCxnSpPr>
        <xdr:cNvPr id="9" name="Conector reto 8"/>
        <xdr:cNvCxnSpPr/>
      </xdr:nvCxnSpPr>
      <xdr:spPr>
        <a:xfrm>
          <a:off x="4681105" y="5166014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157596</xdr:colOff>
      <xdr:row>38</xdr:row>
      <xdr:rowOff>122959</xdr:rowOff>
    </xdr:from>
    <xdr:to>
      <xdr:col>10</xdr:col>
      <xdr:colOff>1170710</xdr:colOff>
      <xdr:row>38</xdr:row>
      <xdr:rowOff>122959</xdr:rowOff>
    </xdr:to>
    <xdr:cxnSp macro="">
      <xdr:nvCxnSpPr>
        <xdr:cNvPr id="10" name="Conector reto 9"/>
        <xdr:cNvCxnSpPr/>
      </xdr:nvCxnSpPr>
      <xdr:spPr>
        <a:xfrm>
          <a:off x="5985164" y="5569527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188769</xdr:colOff>
      <xdr:row>41</xdr:row>
      <xdr:rowOff>145472</xdr:rowOff>
    </xdr:from>
    <xdr:to>
      <xdr:col>10</xdr:col>
      <xdr:colOff>1201883</xdr:colOff>
      <xdr:row>41</xdr:row>
      <xdr:rowOff>145472</xdr:rowOff>
    </xdr:to>
    <xdr:cxnSp macro="">
      <xdr:nvCxnSpPr>
        <xdr:cNvPr id="11" name="Conector reto 10"/>
        <xdr:cNvCxnSpPr/>
      </xdr:nvCxnSpPr>
      <xdr:spPr>
        <a:xfrm>
          <a:off x="6016337" y="6033654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150669</xdr:colOff>
      <xdr:row>23</xdr:row>
      <xdr:rowOff>121227</xdr:rowOff>
    </xdr:from>
    <xdr:to>
      <xdr:col>10</xdr:col>
      <xdr:colOff>1151659</xdr:colOff>
      <xdr:row>23</xdr:row>
      <xdr:rowOff>133349</xdr:rowOff>
    </xdr:to>
    <xdr:cxnSp macro="">
      <xdr:nvCxnSpPr>
        <xdr:cNvPr id="12" name="Conector reto 11"/>
        <xdr:cNvCxnSpPr/>
      </xdr:nvCxnSpPr>
      <xdr:spPr>
        <a:xfrm flipV="1">
          <a:off x="4679374" y="4667250"/>
          <a:ext cx="2299853" cy="1212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143740</xdr:colOff>
      <xdr:row>44</xdr:row>
      <xdr:rowOff>100445</xdr:rowOff>
    </xdr:from>
    <xdr:to>
      <xdr:col>9</xdr:col>
      <xdr:colOff>1156854</xdr:colOff>
      <xdr:row>44</xdr:row>
      <xdr:rowOff>100445</xdr:rowOff>
    </xdr:to>
    <xdr:cxnSp macro="">
      <xdr:nvCxnSpPr>
        <xdr:cNvPr id="14" name="Conector reto 13"/>
        <xdr:cNvCxnSpPr/>
      </xdr:nvCxnSpPr>
      <xdr:spPr>
        <a:xfrm>
          <a:off x="4672445" y="6819900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166254</xdr:colOff>
      <xdr:row>49</xdr:row>
      <xdr:rowOff>103909</xdr:rowOff>
    </xdr:from>
    <xdr:to>
      <xdr:col>10</xdr:col>
      <xdr:colOff>1186296</xdr:colOff>
      <xdr:row>49</xdr:row>
      <xdr:rowOff>105641</xdr:rowOff>
    </xdr:to>
    <xdr:cxnSp macro="">
      <xdr:nvCxnSpPr>
        <xdr:cNvPr id="15" name="Conector reto 14"/>
        <xdr:cNvCxnSpPr/>
      </xdr:nvCxnSpPr>
      <xdr:spPr>
        <a:xfrm flipV="1">
          <a:off x="4694959" y="7161068"/>
          <a:ext cx="2318905" cy="173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140277</xdr:colOff>
      <xdr:row>52</xdr:row>
      <xdr:rowOff>140278</xdr:rowOff>
    </xdr:from>
    <xdr:to>
      <xdr:col>10</xdr:col>
      <xdr:colOff>1153391</xdr:colOff>
      <xdr:row>52</xdr:row>
      <xdr:rowOff>140278</xdr:rowOff>
    </xdr:to>
    <xdr:cxnSp macro="">
      <xdr:nvCxnSpPr>
        <xdr:cNvPr id="17" name="Conector reto 16"/>
        <xdr:cNvCxnSpPr/>
      </xdr:nvCxnSpPr>
      <xdr:spPr>
        <a:xfrm>
          <a:off x="5967845" y="7569778"/>
          <a:ext cx="1013114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38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441613</xdr:colOff>
      <xdr:row>0</xdr:row>
      <xdr:rowOff>86591</xdr:rowOff>
    </xdr:from>
    <xdr:to>
      <xdr:col>8</xdr:col>
      <xdr:colOff>190499</xdr:colOff>
      <xdr:row>5</xdr:row>
      <xdr:rowOff>156161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613" y="86591"/>
          <a:ext cx="8087590" cy="15242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8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/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/>
        </row>
        <row r="49">
          <cell r="B49" t="str">
            <v>PREFEITURA MUNICIPAL DE SETE BARRAS</v>
          </cell>
          <cell r="C49">
            <v>3</v>
          </cell>
          <cell r="D49"/>
        </row>
        <row r="50">
          <cell r="B50" t="str">
            <v>PREFEITURA MUNICIPAL DE BOITUVA</v>
          </cell>
          <cell r="C50">
            <v>4</v>
          </cell>
          <cell r="D50"/>
        </row>
        <row r="51">
          <cell r="B51" t="str">
            <v>PREFEITURA MUNICIPAL DE PAULINIA</v>
          </cell>
          <cell r="C51">
            <v>5</v>
          </cell>
          <cell r="D51"/>
        </row>
        <row r="52">
          <cell r="B52" t="str">
            <v>PREFEITURA MUNICIPAL DE SÃO CAETANO DO SUL</v>
          </cell>
          <cell r="C52">
            <v>6</v>
          </cell>
          <cell r="D52"/>
        </row>
        <row r="53">
          <cell r="B53" t="str">
            <v>PREFEITURA MUNICIPAL DE MOGI DAS CRUZES</v>
          </cell>
          <cell r="C53">
            <v>7</v>
          </cell>
          <cell r="D53"/>
        </row>
        <row r="54">
          <cell r="B54" t="str">
            <v>PREFEITURA MUNICIPAL DE VOTORANTIM</v>
          </cell>
          <cell r="C54">
            <v>8</v>
          </cell>
          <cell r="D54"/>
        </row>
        <row r="55">
          <cell r="B55" t="str">
            <v>PREFEITURA MUNICIPAL DE CAMPO LIMPO PAULISTA</v>
          </cell>
          <cell r="C55">
            <v>9</v>
          </cell>
          <cell r="D55"/>
        </row>
        <row r="56">
          <cell r="B56" t="str">
            <v>PREFEITURA MUNICIPAL DE RIO DAS PEDRAS</v>
          </cell>
          <cell r="C56">
            <v>10</v>
          </cell>
          <cell r="D56"/>
        </row>
        <row r="57">
          <cell r="B57" t="str">
            <v>PREFEITURA MUNICIPAL DE ITU</v>
          </cell>
          <cell r="C57">
            <v>11</v>
          </cell>
          <cell r="D57"/>
        </row>
        <row r="58">
          <cell r="B58">
            <v>0</v>
          </cell>
          <cell r="C58">
            <v>12</v>
          </cell>
          <cell r="D58"/>
        </row>
        <row r="59">
          <cell r="B59">
            <v>0</v>
          </cell>
          <cell r="C59">
            <v>13</v>
          </cell>
          <cell r="D59"/>
        </row>
        <row r="60">
          <cell r="B60">
            <v>0</v>
          </cell>
          <cell r="C60">
            <v>14</v>
          </cell>
          <cell r="D60"/>
        </row>
        <row r="61">
          <cell r="B61">
            <v>0</v>
          </cell>
          <cell r="C61">
            <v>15</v>
          </cell>
          <cell r="D61"/>
        </row>
        <row r="62">
          <cell r="B62">
            <v>0</v>
          </cell>
          <cell r="C62">
            <v>16</v>
          </cell>
          <cell r="D62"/>
        </row>
        <row r="63">
          <cell r="B63">
            <v>0</v>
          </cell>
          <cell r="C63">
            <v>17</v>
          </cell>
          <cell r="D63"/>
        </row>
        <row r="64">
          <cell r="B64">
            <v>0</v>
          </cell>
          <cell r="C64">
            <v>18</v>
          </cell>
          <cell r="D64"/>
        </row>
        <row r="65">
          <cell r="B65">
            <v>0</v>
          </cell>
          <cell r="C65">
            <v>19</v>
          </cell>
          <cell r="D65"/>
        </row>
        <row r="66">
          <cell r="B66"/>
          <cell r="C66"/>
          <cell r="D66"/>
        </row>
        <row r="67">
          <cell r="B67"/>
          <cell r="C67"/>
          <cell r="D67"/>
        </row>
        <row r="68">
          <cell r="B68"/>
          <cell r="C68"/>
          <cell r="D68"/>
        </row>
        <row r="69">
          <cell r="B69"/>
          <cell r="C69"/>
          <cell r="D69"/>
        </row>
        <row r="70">
          <cell r="B70"/>
          <cell r="C70"/>
          <cell r="D70"/>
        </row>
        <row r="71">
          <cell r="B71"/>
          <cell r="C71"/>
          <cell r="D71"/>
        </row>
        <row r="72">
          <cell r="B72"/>
          <cell r="C72"/>
          <cell r="D72"/>
        </row>
        <row r="73">
          <cell r="B73"/>
          <cell r="C73"/>
          <cell r="D73"/>
        </row>
        <row r="74">
          <cell r="B74"/>
          <cell r="C74"/>
          <cell r="D74"/>
        </row>
        <row r="75">
          <cell r="B75"/>
          <cell r="C75"/>
          <cell r="D75"/>
        </row>
        <row r="76">
          <cell r="B76"/>
          <cell r="C76"/>
          <cell r="D76"/>
        </row>
      </sheetData>
      <sheetData sheetId="1"/>
      <sheetData sheetId="2">
        <row r="4">
          <cell r="E4"/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66"/>
  <sheetViews>
    <sheetView topLeftCell="A24" zoomScale="110" zoomScaleNormal="110" workbookViewId="0">
      <selection activeCell="I58" sqref="I58"/>
    </sheetView>
  </sheetViews>
  <sheetFormatPr defaultRowHeight="15" x14ac:dyDescent="0.25"/>
  <cols>
    <col min="1" max="1" width="7" style="13" customWidth="1"/>
    <col min="2" max="3" width="10.85546875" style="117" hidden="1" customWidth="1"/>
    <col min="4" max="4" width="44.42578125" style="13" customWidth="1"/>
    <col min="5" max="5" width="0" style="13" hidden="1" customWidth="1"/>
    <col min="6" max="6" width="0" style="117" hidden="1" customWidth="1"/>
    <col min="7" max="7" width="14.5703125" style="13" hidden="1" customWidth="1"/>
    <col min="8" max="8" width="14.85546875" style="13" hidden="1" customWidth="1"/>
    <col min="9" max="9" width="16.42578125" style="13" customWidth="1"/>
    <col min="10" max="10" width="19.42578125" customWidth="1"/>
    <col min="11" max="11" width="19.7109375" customWidth="1"/>
  </cols>
  <sheetData>
    <row r="5" spans="1:11" ht="54.75" customHeight="1" x14ac:dyDescent="0.25">
      <c r="A5" s="65"/>
      <c r="B5" s="57"/>
      <c r="C5" s="57"/>
      <c r="D5" s="66"/>
      <c r="E5" s="67"/>
      <c r="F5" s="57"/>
      <c r="G5" s="136"/>
      <c r="H5" s="68"/>
      <c r="I5" s="69"/>
      <c r="J5" s="34"/>
    </row>
    <row r="6" spans="1:11" x14ac:dyDescent="0.25">
      <c r="A6" s="65"/>
      <c r="B6" s="57"/>
      <c r="C6" s="57"/>
      <c r="D6" s="66"/>
      <c r="E6" s="67"/>
      <c r="F6" s="57"/>
      <c r="G6" s="136"/>
      <c r="H6" s="68"/>
      <c r="I6" s="70"/>
      <c r="J6" s="35"/>
    </row>
    <row r="7" spans="1:11" x14ac:dyDescent="0.25">
      <c r="A7" s="65"/>
      <c r="B7" s="57"/>
      <c r="C7" s="57"/>
      <c r="D7" s="66"/>
      <c r="E7" s="67"/>
      <c r="F7" s="57"/>
      <c r="G7" s="136"/>
      <c r="H7" s="71"/>
      <c r="I7" s="72"/>
      <c r="J7" s="36"/>
    </row>
    <row r="8" spans="1:11" ht="22.5" customHeight="1" x14ac:dyDescent="0.25">
      <c r="A8" s="137" t="s">
        <v>64</v>
      </c>
      <c r="B8" s="137"/>
      <c r="C8" s="137"/>
      <c r="D8" s="137"/>
      <c r="E8" s="137"/>
      <c r="F8" s="137"/>
      <c r="G8" s="137"/>
      <c r="H8" s="137"/>
      <c r="I8" s="137"/>
      <c r="J8" s="1"/>
    </row>
    <row r="9" spans="1:11" ht="15.75" x14ac:dyDescent="0.25">
      <c r="A9" s="73" t="s">
        <v>173</v>
      </c>
      <c r="B9" s="58"/>
      <c r="C9" s="58"/>
      <c r="D9" s="74"/>
      <c r="E9" s="75"/>
      <c r="F9" s="58"/>
      <c r="G9" s="138" t="s">
        <v>36</v>
      </c>
      <c r="H9" s="76" t="s">
        <v>163</v>
      </c>
      <c r="I9" s="69"/>
      <c r="J9" s="24"/>
    </row>
    <row r="10" spans="1:11" x14ac:dyDescent="0.25">
      <c r="A10" s="78"/>
      <c r="B10" s="59"/>
      <c r="C10" s="57"/>
      <c r="D10" s="79"/>
      <c r="E10" s="79"/>
      <c r="F10" s="80"/>
      <c r="G10" s="138"/>
      <c r="H10" s="81" t="s">
        <v>103</v>
      </c>
      <c r="I10" s="69"/>
      <c r="J10" s="24"/>
    </row>
    <row r="11" spans="1:11" x14ac:dyDescent="0.25">
      <c r="A11" s="74"/>
      <c r="B11" s="59"/>
      <c r="C11" s="57"/>
      <c r="D11" s="79"/>
      <c r="E11" s="79"/>
      <c r="F11" s="80"/>
      <c r="G11" s="138"/>
      <c r="H11" s="81"/>
      <c r="I11" s="69"/>
      <c r="J11" s="24"/>
    </row>
    <row r="12" spans="1:11" x14ac:dyDescent="0.25">
      <c r="A12" s="67"/>
      <c r="B12" s="60"/>
      <c r="C12" s="60"/>
      <c r="D12" s="79"/>
      <c r="E12" s="79"/>
      <c r="F12" s="80"/>
      <c r="G12" s="138"/>
      <c r="H12" s="82"/>
      <c r="I12" s="69"/>
      <c r="J12" s="24"/>
    </row>
    <row r="13" spans="1:11" x14ac:dyDescent="0.25">
      <c r="A13" s="67"/>
      <c r="B13" s="57"/>
      <c r="C13" s="57"/>
      <c r="D13" s="67"/>
      <c r="E13" s="67"/>
      <c r="F13" s="84"/>
      <c r="G13" s="85" t="s">
        <v>1</v>
      </c>
      <c r="H13" s="86">
        <v>0.22470000000000001</v>
      </c>
      <c r="I13" s="67"/>
      <c r="J13" s="25"/>
    </row>
    <row r="14" spans="1:11" ht="11.25" customHeight="1" x14ac:dyDescent="0.25">
      <c r="A14" s="67"/>
      <c r="B14" s="57"/>
      <c r="C14" s="57"/>
      <c r="D14" s="67"/>
      <c r="E14" s="67"/>
      <c r="F14" s="84"/>
      <c r="G14" s="85" t="s">
        <v>0</v>
      </c>
      <c r="H14" s="87">
        <v>45017</v>
      </c>
      <c r="I14" s="67"/>
      <c r="J14" s="25"/>
    </row>
    <row r="15" spans="1:11" hidden="1" x14ac:dyDescent="0.25"/>
    <row r="16" spans="1:11" ht="36" customHeight="1" x14ac:dyDescent="0.25">
      <c r="A16" s="61" t="s">
        <v>2</v>
      </c>
      <c r="B16" s="61" t="s">
        <v>3</v>
      </c>
      <c r="C16" s="61" t="s">
        <v>50</v>
      </c>
      <c r="D16" s="61" t="s">
        <v>4</v>
      </c>
      <c r="E16" s="61" t="s">
        <v>5</v>
      </c>
      <c r="F16" s="61" t="s">
        <v>6</v>
      </c>
      <c r="G16" s="61" t="s">
        <v>7</v>
      </c>
      <c r="H16" s="61" t="s">
        <v>8</v>
      </c>
      <c r="I16" s="61" t="s">
        <v>9</v>
      </c>
      <c r="J16" s="61" t="s">
        <v>65</v>
      </c>
      <c r="K16" s="128" t="s">
        <v>66</v>
      </c>
    </row>
    <row r="17" spans="1:11" ht="30" customHeight="1" x14ac:dyDescent="0.25">
      <c r="A17" s="104" t="s">
        <v>58</v>
      </c>
      <c r="B17" s="105"/>
      <c r="C17" s="105"/>
      <c r="D17" s="106" t="s">
        <v>114</v>
      </c>
      <c r="E17" s="107"/>
      <c r="F17" s="105"/>
      <c r="G17" s="107"/>
      <c r="H17" s="107"/>
      <c r="I17" s="108"/>
      <c r="J17" s="133"/>
      <c r="K17" s="133"/>
    </row>
    <row r="18" spans="1:11" ht="37.5" customHeight="1" x14ac:dyDescent="0.25">
      <c r="A18" s="42" t="s">
        <v>59</v>
      </c>
      <c r="B18" s="43"/>
      <c r="C18" s="120"/>
      <c r="D18" s="129" t="s">
        <v>12</v>
      </c>
      <c r="E18" s="123"/>
      <c r="F18" s="45"/>
      <c r="G18" s="46"/>
      <c r="H18" s="46"/>
      <c r="I18" s="47">
        <f>SUM(I19:I23)</f>
        <v>3494.1515192482502</v>
      </c>
      <c r="J18" s="89">
        <f>I18</f>
        <v>3494.1515192482502</v>
      </c>
      <c r="K18" s="89"/>
    </row>
    <row r="19" spans="1:11" ht="20.25" hidden="1" customHeight="1" x14ac:dyDescent="0.25">
      <c r="A19" s="6" t="s">
        <v>115</v>
      </c>
      <c r="B19" s="117" t="s">
        <v>83</v>
      </c>
      <c r="C19" s="121" t="s">
        <v>10</v>
      </c>
      <c r="D19" s="130" t="s">
        <v>13</v>
      </c>
      <c r="E19" s="124" t="s">
        <v>22</v>
      </c>
      <c r="F19" s="19">
        <f>MEMÓRIA!D3</f>
        <v>111.17500000000001</v>
      </c>
      <c r="G19" s="20">
        <v>11.68</v>
      </c>
      <c r="H19" s="21">
        <f>H13*G19+G19</f>
        <v>14.304496</v>
      </c>
      <c r="I19" s="22">
        <f t="shared" ref="I19:I22" si="0">H19*F19</f>
        <v>1590.3023428000001</v>
      </c>
      <c r="J19" s="89"/>
      <c r="K19" s="89"/>
    </row>
    <row r="20" spans="1:11" hidden="1" x14ac:dyDescent="0.25">
      <c r="A20" s="39" t="s">
        <v>116</v>
      </c>
      <c r="B20" s="14" t="s">
        <v>21</v>
      </c>
      <c r="C20" s="121" t="s">
        <v>10</v>
      </c>
      <c r="D20" s="130" t="s">
        <v>20</v>
      </c>
      <c r="E20" s="125" t="s">
        <v>14</v>
      </c>
      <c r="F20" s="9">
        <f>MEMÓRIA!D4</f>
        <v>10</v>
      </c>
      <c r="G20" s="10">
        <v>42.59</v>
      </c>
      <c r="H20" s="11">
        <f>H13*G20+G20</f>
        <v>52.159973000000008</v>
      </c>
      <c r="I20" s="12">
        <f t="shared" si="0"/>
        <v>521.59973000000014</v>
      </c>
      <c r="J20" s="89"/>
      <c r="K20" s="89"/>
    </row>
    <row r="21" spans="1:11" hidden="1" x14ac:dyDescent="0.25">
      <c r="A21" s="39" t="s">
        <v>117</v>
      </c>
      <c r="B21" s="14" t="s">
        <v>47</v>
      </c>
      <c r="C21" s="121" t="s">
        <v>10</v>
      </c>
      <c r="D21" s="130" t="s">
        <v>46</v>
      </c>
      <c r="E21" s="125" t="s">
        <v>14</v>
      </c>
      <c r="F21" s="9">
        <f>MEMÓRIA!D5</f>
        <v>5</v>
      </c>
      <c r="G21" s="10">
        <v>7.38</v>
      </c>
      <c r="H21" s="11">
        <f>H13*G21+G21</f>
        <v>9.0382859999999994</v>
      </c>
      <c r="I21" s="12">
        <f t="shared" si="0"/>
        <v>45.191429999999997</v>
      </c>
      <c r="J21" s="89"/>
      <c r="K21" s="89"/>
    </row>
    <row r="22" spans="1:11" ht="17.25" hidden="1" customHeight="1" x14ac:dyDescent="0.25">
      <c r="A22" s="39" t="s">
        <v>118</v>
      </c>
      <c r="B22" s="14" t="s">
        <v>85</v>
      </c>
      <c r="C22" s="121" t="s">
        <v>10</v>
      </c>
      <c r="D22" s="130" t="s">
        <v>84</v>
      </c>
      <c r="E22" s="125" t="s">
        <v>14</v>
      </c>
      <c r="F22" s="9">
        <f>MEMÓRIA!D6</f>
        <v>10</v>
      </c>
      <c r="G22" s="10">
        <v>54.44</v>
      </c>
      <c r="H22" s="11">
        <f>H13*G22+G22</f>
        <v>66.672668000000002</v>
      </c>
      <c r="I22" s="12">
        <f t="shared" si="0"/>
        <v>666.72667999999999</v>
      </c>
      <c r="J22" s="89"/>
      <c r="K22" s="89"/>
    </row>
    <row r="23" spans="1:11" ht="44.25" hidden="1" customHeight="1" x14ac:dyDescent="0.25">
      <c r="A23" s="39" t="s">
        <v>160</v>
      </c>
      <c r="B23" s="14" t="s">
        <v>159</v>
      </c>
      <c r="C23" s="121"/>
      <c r="D23" s="131" t="s">
        <v>158</v>
      </c>
      <c r="E23" s="125" t="s">
        <v>23</v>
      </c>
      <c r="F23" s="9">
        <f>MEMÓRIA!D7</f>
        <v>5.3352500000000003</v>
      </c>
      <c r="G23" s="10">
        <v>102.59</v>
      </c>
      <c r="H23" s="11">
        <f>G23*H13+G23</f>
        <v>125.64197300000001</v>
      </c>
      <c r="I23" s="12">
        <f>H23*F23</f>
        <v>670.33133644825011</v>
      </c>
      <c r="J23" s="89"/>
      <c r="K23" s="89"/>
    </row>
    <row r="24" spans="1:11" ht="39" customHeight="1" x14ac:dyDescent="0.25">
      <c r="A24" s="48" t="s">
        <v>60</v>
      </c>
      <c r="B24" s="49"/>
      <c r="C24" s="49"/>
      <c r="D24" s="132" t="s">
        <v>57</v>
      </c>
      <c r="E24" s="51"/>
      <c r="F24" s="52"/>
      <c r="G24" s="53"/>
      <c r="H24" s="54"/>
      <c r="I24" s="55">
        <f>SUM(I25:I27)</f>
        <v>19770.810947245242</v>
      </c>
      <c r="J24" s="89">
        <f>I24/2</f>
        <v>9885.4054736226208</v>
      </c>
      <c r="K24" s="89">
        <f>I24/2</f>
        <v>9885.4054736226208</v>
      </c>
    </row>
    <row r="25" spans="1:11" hidden="1" x14ac:dyDescent="0.25">
      <c r="A25" s="6" t="s">
        <v>119</v>
      </c>
      <c r="B25" s="14" t="s">
        <v>30</v>
      </c>
      <c r="C25" s="121" t="s">
        <v>10</v>
      </c>
      <c r="D25" s="130" t="s">
        <v>29</v>
      </c>
      <c r="E25" s="125" t="s">
        <v>22</v>
      </c>
      <c r="F25" s="9">
        <f>MEMÓRIA!D9</f>
        <v>90.465000000000003</v>
      </c>
      <c r="G25" s="10">
        <v>6.93</v>
      </c>
      <c r="H25" s="11">
        <f>H13*G25+G25</f>
        <v>8.487171</v>
      </c>
      <c r="I25" s="12">
        <f t="shared" ref="I25:I27" si="1">H25*F25</f>
        <v>767.79192451500001</v>
      </c>
      <c r="J25" s="89"/>
      <c r="K25" s="89"/>
    </row>
    <row r="26" spans="1:11" hidden="1" x14ac:dyDescent="0.25">
      <c r="A26" s="6" t="s">
        <v>120</v>
      </c>
      <c r="B26" s="14" t="s">
        <v>28</v>
      </c>
      <c r="C26" s="121" t="s">
        <v>10</v>
      </c>
      <c r="D26" s="130" t="s">
        <v>27</v>
      </c>
      <c r="E26" s="125" t="s">
        <v>22</v>
      </c>
      <c r="F26" s="9">
        <f>MEMÓRIA!D10</f>
        <v>90.465000000000003</v>
      </c>
      <c r="G26" s="10">
        <v>22.08</v>
      </c>
      <c r="H26" s="11">
        <f>H13*G26+G26</f>
        <v>27.041376</v>
      </c>
      <c r="I26" s="12">
        <f t="shared" si="1"/>
        <v>2446.2980798399999</v>
      </c>
      <c r="J26" s="89"/>
      <c r="K26" s="89"/>
    </row>
    <row r="27" spans="1:11" ht="30" hidden="1" x14ac:dyDescent="0.25">
      <c r="A27" s="6" t="s">
        <v>121</v>
      </c>
      <c r="B27" s="14" t="s">
        <v>87</v>
      </c>
      <c r="C27" s="121" t="s">
        <v>24</v>
      </c>
      <c r="D27" s="131" t="s">
        <v>86</v>
      </c>
      <c r="E27" s="125" t="s">
        <v>22</v>
      </c>
      <c r="F27" s="9">
        <f>MEMÓRIA!D11</f>
        <v>90.465000000000003</v>
      </c>
      <c r="G27" s="10">
        <f>183.81/1.23</f>
        <v>149.4390243902439</v>
      </c>
      <c r="H27" s="11">
        <f>H13*G27+G27</f>
        <v>183.01797317073169</v>
      </c>
      <c r="I27" s="12">
        <f t="shared" si="1"/>
        <v>16556.720942890242</v>
      </c>
      <c r="J27" s="89"/>
      <c r="K27" s="89"/>
    </row>
    <row r="28" spans="1:11" ht="32.25" customHeight="1" x14ac:dyDescent="0.25">
      <c r="A28" s="48" t="s">
        <v>61</v>
      </c>
      <c r="B28" s="49"/>
      <c r="C28" s="49"/>
      <c r="D28" s="132" t="s">
        <v>49</v>
      </c>
      <c r="E28" s="51"/>
      <c r="F28" s="52"/>
      <c r="G28" s="53"/>
      <c r="H28" s="54"/>
      <c r="I28" s="55">
        <f>SUM(I29:I38)</f>
        <v>16938.152115000001</v>
      </c>
      <c r="J28" s="89">
        <f>I28</f>
        <v>16938.152115000001</v>
      </c>
      <c r="K28" s="89"/>
    </row>
    <row r="29" spans="1:11" ht="30.75" hidden="1" customHeight="1" x14ac:dyDescent="0.25">
      <c r="A29" s="6" t="s">
        <v>122</v>
      </c>
      <c r="B29" s="14" t="s">
        <v>35</v>
      </c>
      <c r="C29" s="121" t="s">
        <v>10</v>
      </c>
      <c r="D29" s="131" t="s">
        <v>88</v>
      </c>
      <c r="E29" s="125" t="s">
        <v>14</v>
      </c>
      <c r="F29" s="9">
        <f>MEMÓRIA!D13</f>
        <v>5</v>
      </c>
      <c r="G29" s="10">
        <v>147.01</v>
      </c>
      <c r="H29" s="11">
        <f>G29*H13+G29</f>
        <v>180.04314699999998</v>
      </c>
      <c r="I29" s="12">
        <f>H29*F29</f>
        <v>900.21573499999988</v>
      </c>
      <c r="J29" s="89"/>
      <c r="K29" s="89"/>
    </row>
    <row r="30" spans="1:11" ht="14.25" hidden="1" customHeight="1" x14ac:dyDescent="0.25">
      <c r="A30" s="6" t="s">
        <v>123</v>
      </c>
      <c r="B30" s="4" t="s">
        <v>32</v>
      </c>
      <c r="C30" s="121" t="s">
        <v>10</v>
      </c>
      <c r="D30" s="130" t="s">
        <v>31</v>
      </c>
      <c r="E30" s="125" t="s">
        <v>14</v>
      </c>
      <c r="F30" s="9">
        <f>MEMÓRIA!D14</f>
        <v>5</v>
      </c>
      <c r="G30" s="10">
        <v>302.74</v>
      </c>
      <c r="H30" s="11">
        <f>H13*G30+G30</f>
        <v>370.76567799999998</v>
      </c>
      <c r="I30" s="12">
        <f>F30*H30</f>
        <v>1853.8283899999999</v>
      </c>
      <c r="J30" s="89"/>
      <c r="K30" s="89"/>
    </row>
    <row r="31" spans="1:11" ht="17.25" hidden="1" customHeight="1" x14ac:dyDescent="0.25">
      <c r="A31" s="6" t="s">
        <v>124</v>
      </c>
      <c r="B31" s="14" t="s">
        <v>34</v>
      </c>
      <c r="C31" s="121" t="s">
        <v>10</v>
      </c>
      <c r="D31" s="130" t="s">
        <v>33</v>
      </c>
      <c r="E31" s="125" t="s">
        <v>14</v>
      </c>
      <c r="F31" s="9">
        <f>MEMÓRIA!D15</f>
        <v>5</v>
      </c>
      <c r="G31" s="10">
        <v>278.41000000000003</v>
      </c>
      <c r="H31" s="11">
        <f>G31*H13+G31</f>
        <v>340.96872700000006</v>
      </c>
      <c r="I31" s="12">
        <f>H31*F31</f>
        <v>1704.8436350000002</v>
      </c>
      <c r="J31" s="89"/>
      <c r="K31" s="89"/>
    </row>
    <row r="32" spans="1:11" ht="33" hidden="1" customHeight="1" x14ac:dyDescent="0.25">
      <c r="A32" s="6" t="s">
        <v>125</v>
      </c>
      <c r="B32" s="14" t="s">
        <v>105</v>
      </c>
      <c r="C32" s="121" t="s">
        <v>10</v>
      </c>
      <c r="D32" s="131" t="s">
        <v>104</v>
      </c>
      <c r="E32" s="125" t="s">
        <v>14</v>
      </c>
      <c r="F32" s="9">
        <v>10</v>
      </c>
      <c r="G32" s="10">
        <v>110.31</v>
      </c>
      <c r="H32" s="11">
        <f>G32*H13+G32</f>
        <v>135.09665699999999</v>
      </c>
      <c r="I32" s="12">
        <f>H32*F32</f>
        <v>1350.96657</v>
      </c>
      <c r="J32" s="89"/>
      <c r="K32" s="89"/>
    </row>
    <row r="33" spans="1:11" ht="18" hidden="1" customHeight="1" x14ac:dyDescent="0.25">
      <c r="A33" s="6" t="s">
        <v>126</v>
      </c>
      <c r="B33" s="4" t="s">
        <v>96</v>
      </c>
      <c r="C33" s="121" t="s">
        <v>10</v>
      </c>
      <c r="D33" s="130" t="s">
        <v>95</v>
      </c>
      <c r="E33" s="125" t="s">
        <v>14</v>
      </c>
      <c r="F33" s="9">
        <f>MEMÓRIA!D17</f>
        <v>5</v>
      </c>
      <c r="G33" s="10">
        <v>325.95</v>
      </c>
      <c r="H33" s="11">
        <f>G33*H13+G33</f>
        <v>399.19096500000001</v>
      </c>
      <c r="I33" s="12">
        <f>H33*F33</f>
        <v>1995.954825</v>
      </c>
      <c r="J33" s="89"/>
      <c r="K33" s="89"/>
    </row>
    <row r="34" spans="1:11" ht="34.5" hidden="1" customHeight="1" x14ac:dyDescent="0.25">
      <c r="A34" s="6" t="s">
        <v>127</v>
      </c>
      <c r="B34" s="14" t="s">
        <v>107</v>
      </c>
      <c r="C34" s="121" t="s">
        <v>10</v>
      </c>
      <c r="D34" s="131" t="s">
        <v>106</v>
      </c>
      <c r="E34" s="125" t="s">
        <v>11</v>
      </c>
      <c r="F34" s="9">
        <v>30</v>
      </c>
      <c r="G34" s="10">
        <v>54.07</v>
      </c>
      <c r="H34" s="11">
        <f>G34*H13+G34</f>
        <v>66.219528999999994</v>
      </c>
      <c r="I34" s="12">
        <f>F34*H34</f>
        <v>1986.5858699999999</v>
      </c>
      <c r="J34" s="89"/>
      <c r="K34" s="89"/>
    </row>
    <row r="35" spans="1:11" ht="36.75" hidden="1" customHeight="1" x14ac:dyDescent="0.25">
      <c r="A35" s="6" t="s">
        <v>128</v>
      </c>
      <c r="B35" s="14" t="s">
        <v>109</v>
      </c>
      <c r="C35" s="121" t="s">
        <v>10</v>
      </c>
      <c r="D35" s="131" t="s">
        <v>108</v>
      </c>
      <c r="E35" s="125" t="s">
        <v>11</v>
      </c>
      <c r="F35" s="9">
        <v>30</v>
      </c>
      <c r="G35" s="10">
        <v>31.35</v>
      </c>
      <c r="H35" s="11">
        <f>G35*H13+G35</f>
        <v>38.394345000000001</v>
      </c>
      <c r="I35" s="12">
        <f>F35*H35</f>
        <v>1151.83035</v>
      </c>
      <c r="J35" s="89"/>
      <c r="K35" s="89"/>
    </row>
    <row r="36" spans="1:11" ht="35.25" hidden="1" customHeight="1" x14ac:dyDescent="0.25">
      <c r="A36" s="6" t="s">
        <v>129</v>
      </c>
      <c r="B36" s="14" t="s">
        <v>111</v>
      </c>
      <c r="C36" s="121" t="s">
        <v>10</v>
      </c>
      <c r="D36" s="131" t="s">
        <v>110</v>
      </c>
      <c r="E36" s="125" t="s">
        <v>11</v>
      </c>
      <c r="F36" s="9">
        <v>30</v>
      </c>
      <c r="G36" s="10">
        <v>37.06</v>
      </c>
      <c r="H36" s="11">
        <f>G36*H13+G36</f>
        <v>45.387382000000002</v>
      </c>
      <c r="I36" s="12">
        <f>F36*H36</f>
        <v>1361.6214600000001</v>
      </c>
      <c r="J36" s="89"/>
      <c r="K36" s="89"/>
    </row>
    <row r="37" spans="1:11" ht="35.25" hidden="1" customHeight="1" x14ac:dyDescent="0.25">
      <c r="A37" s="6" t="s">
        <v>130</v>
      </c>
      <c r="B37" s="14" t="s">
        <v>113</v>
      </c>
      <c r="C37" s="121" t="s">
        <v>10</v>
      </c>
      <c r="D37" s="131" t="s">
        <v>112</v>
      </c>
      <c r="E37" s="125" t="s">
        <v>11</v>
      </c>
      <c r="F37" s="9">
        <v>30</v>
      </c>
      <c r="G37" s="10">
        <v>46.74</v>
      </c>
      <c r="H37" s="11">
        <f>G37*H13+G37</f>
        <v>57.242478000000006</v>
      </c>
      <c r="I37" s="12">
        <f>F37*H37</f>
        <v>1717.2743400000002</v>
      </c>
      <c r="J37" s="89"/>
      <c r="K37" s="89"/>
    </row>
    <row r="38" spans="1:11" ht="36.75" hidden="1" customHeight="1" x14ac:dyDescent="0.25">
      <c r="A38" s="6" t="s">
        <v>131</v>
      </c>
      <c r="B38" s="14" t="s">
        <v>42</v>
      </c>
      <c r="C38" s="121" t="s">
        <v>10</v>
      </c>
      <c r="D38" s="131" t="s">
        <v>41</v>
      </c>
      <c r="E38" s="125" t="s">
        <v>11</v>
      </c>
      <c r="F38" s="9">
        <v>30</v>
      </c>
      <c r="G38" s="10">
        <v>79.34</v>
      </c>
      <c r="H38" s="11">
        <f>G38*H13+G38</f>
        <v>97.167698000000001</v>
      </c>
      <c r="I38" s="12">
        <f>F38*H38</f>
        <v>2915.0309400000001</v>
      </c>
      <c r="J38" s="89"/>
      <c r="K38" s="89"/>
    </row>
    <row r="39" spans="1:11" ht="34.5" customHeight="1" x14ac:dyDescent="0.25">
      <c r="A39" s="48" t="s">
        <v>62</v>
      </c>
      <c r="B39" s="49"/>
      <c r="C39" s="49"/>
      <c r="D39" s="132" t="s">
        <v>37</v>
      </c>
      <c r="E39" s="51"/>
      <c r="F39" s="52"/>
      <c r="G39" s="53"/>
      <c r="H39" s="54"/>
      <c r="I39" s="55">
        <f>SUM(I40:I41)</f>
        <v>4265.6523344285006</v>
      </c>
      <c r="J39" s="89"/>
      <c r="K39" s="89">
        <f>I39</f>
        <v>4265.6523344285006</v>
      </c>
    </row>
    <row r="40" spans="1:11" hidden="1" x14ac:dyDescent="0.25">
      <c r="A40" s="23" t="s">
        <v>132</v>
      </c>
      <c r="B40" s="116" t="s">
        <v>91</v>
      </c>
      <c r="C40" s="122" t="s">
        <v>10</v>
      </c>
      <c r="D40" s="130" t="s">
        <v>90</v>
      </c>
      <c r="E40" s="126" t="s">
        <v>23</v>
      </c>
      <c r="F40" s="26">
        <f>MEMÓRIA!D19</f>
        <v>1.0355000000000001</v>
      </c>
      <c r="G40" s="11">
        <v>781.61</v>
      </c>
      <c r="H40" s="11">
        <f>G40*H13+G40</f>
        <v>957.23776700000008</v>
      </c>
      <c r="I40" s="11">
        <f>H40*F40</f>
        <v>991.21970772850011</v>
      </c>
      <c r="J40" s="89"/>
      <c r="K40" s="89"/>
    </row>
    <row r="41" spans="1:11" ht="75" hidden="1" x14ac:dyDescent="0.25">
      <c r="A41" s="23" t="s">
        <v>133</v>
      </c>
      <c r="B41" s="14" t="s">
        <v>26</v>
      </c>
      <c r="C41" s="122" t="s">
        <v>10</v>
      </c>
      <c r="D41" s="131" t="s">
        <v>25</v>
      </c>
      <c r="E41" s="126" t="s">
        <v>22</v>
      </c>
      <c r="F41" s="26">
        <f>MEMÓRIA!D20</f>
        <v>20.71</v>
      </c>
      <c r="G41" s="11">
        <v>129.1</v>
      </c>
      <c r="H41" s="11">
        <f>G41*H13+G41</f>
        <v>158.10876999999999</v>
      </c>
      <c r="I41" s="11">
        <f>H41*F41</f>
        <v>3274.4326267000001</v>
      </c>
      <c r="J41" s="89"/>
      <c r="K41" s="89"/>
    </row>
    <row r="42" spans="1:11" ht="36.75" customHeight="1" x14ac:dyDescent="0.25">
      <c r="A42" s="48" t="s">
        <v>63</v>
      </c>
      <c r="B42" s="49"/>
      <c r="C42" s="49"/>
      <c r="D42" s="132" t="s">
        <v>38</v>
      </c>
      <c r="E42" s="51"/>
      <c r="F42" s="52"/>
      <c r="G42" s="53"/>
      <c r="H42" s="54"/>
      <c r="I42" s="56">
        <f>SUM(I43:I43)</f>
        <v>1366.8917360040002</v>
      </c>
      <c r="J42" s="89"/>
      <c r="K42" s="89">
        <f>I42</f>
        <v>1366.8917360040002</v>
      </c>
    </row>
    <row r="43" spans="1:11" hidden="1" x14ac:dyDescent="0.25">
      <c r="A43" s="7" t="s">
        <v>134</v>
      </c>
      <c r="B43" s="14" t="s">
        <v>39</v>
      </c>
      <c r="C43" s="29" t="s">
        <v>10</v>
      </c>
      <c r="D43" s="2" t="s">
        <v>67</v>
      </c>
      <c r="E43" s="14" t="s">
        <v>22</v>
      </c>
      <c r="F43" s="26">
        <f>MEMÓRIA!D22</f>
        <v>37.278000000000006</v>
      </c>
      <c r="G43" s="11">
        <v>29.94</v>
      </c>
      <c r="H43" s="11">
        <f>H13*G43+G43</f>
        <v>36.667518000000001</v>
      </c>
      <c r="I43" s="11">
        <f>H43*F43</f>
        <v>1366.8917360040002</v>
      </c>
      <c r="J43" s="89"/>
      <c r="K43" s="89"/>
    </row>
    <row r="44" spans="1:11" ht="28.5" customHeight="1" x14ac:dyDescent="0.25">
      <c r="A44" s="104" t="s">
        <v>48</v>
      </c>
      <c r="B44" s="105"/>
      <c r="C44" s="105"/>
      <c r="D44" s="106" t="s">
        <v>135</v>
      </c>
      <c r="E44" s="107"/>
      <c r="F44" s="105"/>
      <c r="G44" s="107"/>
      <c r="H44" s="107"/>
      <c r="I44" s="109"/>
      <c r="J44" s="134"/>
      <c r="K44" s="134"/>
    </row>
    <row r="45" spans="1:11" ht="26.25" customHeight="1" x14ac:dyDescent="0.25">
      <c r="A45" s="48" t="s">
        <v>17</v>
      </c>
      <c r="B45" s="49"/>
      <c r="C45" s="49"/>
      <c r="D45" s="132" t="s">
        <v>12</v>
      </c>
      <c r="E45" s="51"/>
      <c r="F45" s="52"/>
      <c r="G45" s="53"/>
      <c r="H45" s="54"/>
      <c r="I45" s="56">
        <f>SUM(I46:I49)</f>
        <v>6310.3702616440005</v>
      </c>
      <c r="J45" s="90">
        <f>I45</f>
        <v>6310.3702616440005</v>
      </c>
      <c r="K45" s="89"/>
    </row>
    <row r="46" spans="1:11" hidden="1" x14ac:dyDescent="0.25">
      <c r="A46" s="7" t="s">
        <v>146</v>
      </c>
      <c r="B46" s="14" t="s">
        <v>138</v>
      </c>
      <c r="C46" s="127" t="s">
        <v>10</v>
      </c>
      <c r="D46" s="130" t="s">
        <v>137</v>
      </c>
      <c r="E46" s="126" t="s">
        <v>22</v>
      </c>
      <c r="F46" s="26">
        <f>MEMÓRIA!D25</f>
        <v>243.82999999999998</v>
      </c>
      <c r="G46" s="11">
        <v>4.32</v>
      </c>
      <c r="H46" s="11">
        <f>G46*H13+G46</f>
        <v>5.2907040000000007</v>
      </c>
      <c r="I46" s="11">
        <f>H46*F46</f>
        <v>1290.0323563200002</v>
      </c>
      <c r="J46" s="89"/>
      <c r="K46" s="89"/>
    </row>
    <row r="47" spans="1:11" hidden="1" x14ac:dyDescent="0.25">
      <c r="A47" s="7" t="s">
        <v>151</v>
      </c>
      <c r="B47" s="4" t="s">
        <v>53</v>
      </c>
      <c r="C47" s="127" t="s">
        <v>10</v>
      </c>
      <c r="D47" s="130" t="s">
        <v>52</v>
      </c>
      <c r="E47" s="126" t="s">
        <v>22</v>
      </c>
      <c r="F47" s="26">
        <f>MEMÓRIA!D26</f>
        <v>146.72999999999996</v>
      </c>
      <c r="G47" s="11">
        <v>11.68</v>
      </c>
      <c r="H47" s="11">
        <f>G47*H13+G47</f>
        <v>14.304496</v>
      </c>
      <c r="I47" s="11">
        <f>H47*F47</f>
        <v>2098.8986980799996</v>
      </c>
      <c r="J47" s="89"/>
      <c r="K47" s="89"/>
    </row>
    <row r="48" spans="1:11" hidden="1" x14ac:dyDescent="0.25">
      <c r="A48" s="7" t="s">
        <v>161</v>
      </c>
      <c r="B48" s="116" t="s">
        <v>54</v>
      </c>
      <c r="C48" s="127" t="s">
        <v>10</v>
      </c>
      <c r="D48" s="130" t="s">
        <v>168</v>
      </c>
      <c r="E48" s="126" t="s">
        <v>22</v>
      </c>
      <c r="F48" s="26">
        <f>MEMÓRIA!D27</f>
        <v>10.75</v>
      </c>
      <c r="G48" s="11">
        <v>35.54</v>
      </c>
      <c r="H48" s="11">
        <f>G48*H13+G48</f>
        <v>43.525838</v>
      </c>
      <c r="I48" s="11">
        <f>H48*F48</f>
        <v>467.9027585</v>
      </c>
      <c r="J48" s="89"/>
      <c r="K48" s="89"/>
    </row>
    <row r="49" spans="1:11" ht="45" hidden="1" x14ac:dyDescent="0.25">
      <c r="A49" s="39" t="s">
        <v>167</v>
      </c>
      <c r="B49" s="14" t="s">
        <v>159</v>
      </c>
      <c r="C49" s="121" t="s">
        <v>10</v>
      </c>
      <c r="D49" s="131" t="s">
        <v>158</v>
      </c>
      <c r="E49" s="125" t="s">
        <v>23</v>
      </c>
      <c r="F49" s="9">
        <f>MEMÓRIA!D28</f>
        <v>19.527999999999999</v>
      </c>
      <c r="G49" s="10">
        <v>102.59</v>
      </c>
      <c r="H49" s="11">
        <f>G49*H13+G49</f>
        <v>125.64197300000001</v>
      </c>
      <c r="I49" s="12">
        <f>H49*F49</f>
        <v>2453.5364487440002</v>
      </c>
      <c r="J49" s="89"/>
      <c r="K49" s="89"/>
    </row>
    <row r="50" spans="1:11" ht="29.25" customHeight="1" x14ac:dyDescent="0.25">
      <c r="A50" s="48" t="s">
        <v>18</v>
      </c>
      <c r="B50" s="49"/>
      <c r="C50" s="49"/>
      <c r="D50" s="132" t="s">
        <v>139</v>
      </c>
      <c r="E50" s="51"/>
      <c r="F50" s="52"/>
      <c r="G50" s="53"/>
      <c r="H50" s="54"/>
      <c r="I50" s="56">
        <f>I51+I52</f>
        <v>14839.467494480001</v>
      </c>
      <c r="J50" s="89">
        <f>I50/2</f>
        <v>7419.7337472400004</v>
      </c>
      <c r="K50" s="89">
        <f>I50/2</f>
        <v>7419.7337472400004</v>
      </c>
    </row>
    <row r="51" spans="1:11" hidden="1" x14ac:dyDescent="0.25">
      <c r="A51" s="7" t="s">
        <v>147</v>
      </c>
      <c r="B51" s="4" t="s">
        <v>56</v>
      </c>
      <c r="C51" s="127" t="s">
        <v>10</v>
      </c>
      <c r="D51" s="130" t="s">
        <v>55</v>
      </c>
      <c r="E51" s="126" t="s">
        <v>22</v>
      </c>
      <c r="F51" s="26">
        <f>MEMÓRIA!D30</f>
        <v>91.08</v>
      </c>
      <c r="G51" s="11">
        <v>127.98</v>
      </c>
      <c r="H51" s="11">
        <f>G51*H13+G51</f>
        <v>156.73710600000001</v>
      </c>
      <c r="I51" s="11">
        <f t="shared" ref="I51:I52" si="2">H51*F51</f>
        <v>14275.615614480001</v>
      </c>
      <c r="J51" s="89"/>
      <c r="K51" s="89"/>
    </row>
    <row r="52" spans="1:11" hidden="1" x14ac:dyDescent="0.25">
      <c r="A52" s="7" t="s">
        <v>148</v>
      </c>
      <c r="B52" s="14" t="s">
        <v>141</v>
      </c>
      <c r="C52" s="127" t="s">
        <v>10</v>
      </c>
      <c r="D52" s="130" t="s">
        <v>140</v>
      </c>
      <c r="E52" s="126" t="s">
        <v>22</v>
      </c>
      <c r="F52" s="26">
        <f>MEMÓRIA!D31</f>
        <v>10</v>
      </c>
      <c r="G52" s="11">
        <v>46.04</v>
      </c>
      <c r="H52" s="11">
        <f>G52*H13+G52</f>
        <v>56.385187999999999</v>
      </c>
      <c r="I52" s="11">
        <f t="shared" si="2"/>
        <v>563.85187999999994</v>
      </c>
      <c r="J52" s="89"/>
      <c r="K52" s="89"/>
    </row>
    <row r="53" spans="1:11" ht="36" customHeight="1" x14ac:dyDescent="0.25">
      <c r="A53" s="48" t="s">
        <v>19</v>
      </c>
      <c r="B53" s="49"/>
      <c r="C53" s="49"/>
      <c r="D53" s="132" t="s">
        <v>144</v>
      </c>
      <c r="E53" s="51"/>
      <c r="F53" s="52"/>
      <c r="G53" s="53"/>
      <c r="H53" s="54"/>
      <c r="I53" s="56">
        <f>PLANILHA!I53</f>
        <v>65852.653841425359</v>
      </c>
      <c r="J53" s="89"/>
      <c r="K53" s="90">
        <f>I53</f>
        <v>65852.653841425359</v>
      </c>
    </row>
    <row r="54" spans="1:11" ht="30" hidden="1" x14ac:dyDescent="0.25">
      <c r="A54" s="7" t="s">
        <v>149</v>
      </c>
      <c r="B54" s="117" t="s">
        <v>165</v>
      </c>
      <c r="C54" s="29" t="s">
        <v>10</v>
      </c>
      <c r="D54" s="5" t="s">
        <v>164</v>
      </c>
      <c r="E54" s="14" t="s">
        <v>22</v>
      </c>
      <c r="F54" s="26">
        <f>MEMÓRIA!D33</f>
        <v>146.72999999999996</v>
      </c>
      <c r="G54" s="11">
        <v>32.340000000000003</v>
      </c>
      <c r="H54" s="11">
        <f>G54*H13+G54</f>
        <v>39.606798000000005</v>
      </c>
      <c r="I54" s="11">
        <f>H54*F54</f>
        <v>5811.5054705399989</v>
      </c>
      <c r="J54" s="89"/>
      <c r="K54" s="89"/>
    </row>
    <row r="55" spans="1:11" ht="45" hidden="1" x14ac:dyDescent="0.25">
      <c r="A55" s="7" t="s">
        <v>150</v>
      </c>
      <c r="B55" s="14" t="s">
        <v>145</v>
      </c>
      <c r="C55" s="29" t="s">
        <v>10</v>
      </c>
      <c r="D55" s="3" t="s">
        <v>136</v>
      </c>
      <c r="E55" s="14" t="s">
        <v>22</v>
      </c>
      <c r="F55" s="26">
        <f>MEMÓRIA!D34</f>
        <v>162.09999999999997</v>
      </c>
      <c r="G55" s="11">
        <v>230.93</v>
      </c>
      <c r="H55" s="11">
        <f>G55*H13+G55</f>
        <v>282.81997100000001</v>
      </c>
      <c r="I55" s="11">
        <f>H55*F55</f>
        <v>45845.117299099991</v>
      </c>
      <c r="J55" s="89"/>
      <c r="K55" s="89"/>
    </row>
    <row r="56" spans="1:11" hidden="1" x14ac:dyDescent="0.25">
      <c r="A56" s="27" t="s">
        <v>166</v>
      </c>
      <c r="B56" s="119" t="s">
        <v>143</v>
      </c>
      <c r="C56" s="64" t="s">
        <v>10</v>
      </c>
      <c r="D56" t="s">
        <v>142</v>
      </c>
      <c r="E56" s="17" t="s">
        <v>11</v>
      </c>
      <c r="F56" s="37">
        <f>17.6+13.94+16.04+17.6+20.6+17.1+21.1+21</f>
        <v>144.97999999999999</v>
      </c>
      <c r="G56" s="21">
        <v>32.549999999999997</v>
      </c>
      <c r="H56" s="21">
        <f>G56*H13+G56</f>
        <v>39.863985</v>
      </c>
      <c r="I56" s="21">
        <f>H56*F56</f>
        <v>5779.4805452999999</v>
      </c>
      <c r="J56" s="89"/>
      <c r="K56" s="89"/>
    </row>
    <row r="57" spans="1:11" hidden="1" x14ac:dyDescent="0.25">
      <c r="A57" s="7" t="s">
        <v>170</v>
      </c>
      <c r="B57" s="4" t="s">
        <v>172</v>
      </c>
      <c r="C57" s="29" t="s">
        <v>10</v>
      </c>
      <c r="D57" s="2" t="s">
        <v>171</v>
      </c>
      <c r="E57" s="14" t="s">
        <v>22</v>
      </c>
      <c r="F57" s="26">
        <f>F48</f>
        <v>10.75</v>
      </c>
      <c r="G57" s="11">
        <v>43.16</v>
      </c>
      <c r="H57" s="11">
        <f>G57*H13+G57</f>
        <v>52.858052000000001</v>
      </c>
      <c r="I57" s="11">
        <f>H57*F57</f>
        <v>568.22405900000001</v>
      </c>
      <c r="J57" s="89"/>
      <c r="K57" s="89"/>
    </row>
    <row r="58" spans="1:11" ht="29.25" customHeight="1" x14ac:dyDescent="0.25">
      <c r="A58" s="30"/>
      <c r="B58" s="31"/>
      <c r="C58" s="31"/>
      <c r="D58" s="32"/>
      <c r="E58" s="139" t="s">
        <v>40</v>
      </c>
      <c r="F58" s="139"/>
      <c r="G58" s="139"/>
      <c r="H58" s="139"/>
      <c r="I58" s="33">
        <f>I53+I50+I45+I42+I39+I28+I24+I18</f>
        <v>132838.15024947538</v>
      </c>
      <c r="J58" s="135">
        <f>SUM(J18:J53)</f>
        <v>44047.813116754878</v>
      </c>
      <c r="K58" s="135">
        <f>SUM(K18:K53)</f>
        <v>88790.33713272048</v>
      </c>
    </row>
    <row r="59" spans="1:11" x14ac:dyDescent="0.25">
      <c r="K59" s="115"/>
    </row>
    <row r="60" spans="1:11" x14ac:dyDescent="0.25">
      <c r="E60" s="140" t="s">
        <v>162</v>
      </c>
      <c r="F60" s="140"/>
      <c r="G60" s="140"/>
      <c r="H60" s="140"/>
      <c r="I60" s="140"/>
      <c r="J60" s="140"/>
      <c r="K60" s="140"/>
    </row>
    <row r="61" spans="1:11" x14ac:dyDescent="0.25">
      <c r="E61" s="117"/>
      <c r="G61" s="117"/>
      <c r="H61" s="117"/>
      <c r="I61" s="103"/>
    </row>
    <row r="63" spans="1:11" x14ac:dyDescent="0.25">
      <c r="E63" s="140" t="s">
        <v>43</v>
      </c>
      <c r="F63" s="140"/>
      <c r="G63" s="140"/>
      <c r="H63" s="140"/>
      <c r="I63" s="140"/>
      <c r="J63" s="140"/>
      <c r="K63" s="140"/>
    </row>
    <row r="64" spans="1:11" x14ac:dyDescent="0.25">
      <c r="E64" s="140" t="s">
        <v>44</v>
      </c>
      <c r="F64" s="140"/>
      <c r="G64" s="140"/>
      <c r="H64" s="140"/>
      <c r="I64" s="140"/>
      <c r="J64" s="140"/>
      <c r="K64" s="140"/>
    </row>
    <row r="65" spans="5:11" x14ac:dyDescent="0.25">
      <c r="E65" s="140" t="s">
        <v>45</v>
      </c>
      <c r="F65" s="140"/>
      <c r="G65" s="140"/>
      <c r="H65" s="140"/>
      <c r="I65" s="140"/>
      <c r="J65" s="140"/>
      <c r="K65" s="140"/>
    </row>
    <row r="66" spans="5:11" x14ac:dyDescent="0.25">
      <c r="E66" s="140"/>
      <c r="F66" s="140"/>
      <c r="G66" s="140"/>
      <c r="H66" s="140"/>
      <c r="I66" s="140"/>
    </row>
  </sheetData>
  <mergeCells count="9">
    <mergeCell ref="G5:G7"/>
    <mergeCell ref="A8:I8"/>
    <mergeCell ref="G9:G12"/>
    <mergeCell ref="E58:H58"/>
    <mergeCell ref="E66:I66"/>
    <mergeCell ref="E60:K60"/>
    <mergeCell ref="E63:K63"/>
    <mergeCell ref="E64:K64"/>
    <mergeCell ref="E65:K65"/>
  </mergeCells>
  <conditionalFormatting sqref="A18:I18 E29:G29 F30:G38 A29:A38 A25:A27 I25:I27 E25:G27 A40:A41 C41 I21:I23 E21:G23 A20:A23 I29:I38">
    <cfRule type="expression" dxfId="91" priority="27">
      <formula>IF($L18="I",TRUE,FALSE)</formula>
    </cfRule>
    <cfRule type="expression" dxfId="90" priority="28">
      <formula>IF($L18="T",TRUE,FALSE)</formula>
    </cfRule>
  </conditionalFormatting>
  <conditionalFormatting sqref="C18 C41">
    <cfRule type="expression" dxfId="89" priority="26">
      <formula>IF($L18="I",TRUE,FALSE)</formula>
    </cfRule>
  </conditionalFormatting>
  <conditionalFormatting sqref="A24 I24 E24:G24">
    <cfRule type="expression" dxfId="88" priority="24">
      <formula>IF($L24="I",TRUE,FALSE)</formula>
    </cfRule>
    <cfRule type="expression" dxfId="87" priority="25">
      <formula>IF($L24="T",TRUE,FALSE)</formula>
    </cfRule>
  </conditionalFormatting>
  <conditionalFormatting sqref="A28 I28 E28:G28">
    <cfRule type="expression" dxfId="86" priority="22">
      <formula>IF($L28="I",TRUE,FALSE)</formula>
    </cfRule>
    <cfRule type="expression" dxfId="85" priority="23">
      <formula>IF($L28="T",TRUE,FALSE)</formula>
    </cfRule>
  </conditionalFormatting>
  <conditionalFormatting sqref="A39 I39 E39:G39">
    <cfRule type="expression" dxfId="84" priority="20">
      <formula>IF($L39="I",TRUE,FALSE)</formula>
    </cfRule>
    <cfRule type="expression" dxfId="83" priority="21">
      <formula>IF($L39="T",TRUE,FALSE)</formula>
    </cfRule>
  </conditionalFormatting>
  <conditionalFormatting sqref="I19 E19:G19 A19">
    <cfRule type="expression" dxfId="82" priority="18">
      <formula>IF($L19="I",TRUE,FALSE)</formula>
    </cfRule>
    <cfRule type="expression" dxfId="81" priority="19">
      <formula>IF($L19="T",TRUE,FALSE)</formula>
    </cfRule>
  </conditionalFormatting>
  <conditionalFormatting sqref="E20:G20 I20">
    <cfRule type="expression" dxfId="80" priority="16">
      <formula>IF($L20="I",TRUE,FALSE)</formula>
    </cfRule>
    <cfRule type="expression" dxfId="79" priority="17">
      <formula>IF($L20="T",TRUE,FALSE)</formula>
    </cfRule>
  </conditionalFormatting>
  <conditionalFormatting sqref="A42 I42 E42:G42">
    <cfRule type="expression" dxfId="78" priority="14">
      <formula>IF($L42="I",TRUE,FALSE)</formula>
    </cfRule>
    <cfRule type="expression" dxfId="77" priority="15">
      <formula>IF($L42="T",TRUE,FALSE)</formula>
    </cfRule>
  </conditionalFormatting>
  <conditionalFormatting sqref="C40">
    <cfRule type="expression" dxfId="76" priority="12">
      <formula>IF($L40="I",TRUE,FALSE)</formula>
    </cfRule>
    <cfRule type="expression" dxfId="75" priority="13">
      <formula>IF($L40="T",TRUE,FALSE)</formula>
    </cfRule>
  </conditionalFormatting>
  <conditionalFormatting sqref="C40">
    <cfRule type="expression" dxfId="74" priority="11">
      <formula>IF($L40="I",TRUE,FALSE)</formula>
    </cfRule>
  </conditionalFormatting>
  <conditionalFormatting sqref="E30:E38">
    <cfRule type="expression" dxfId="73" priority="9">
      <formula>IF($L30="I",TRUE,FALSE)</formula>
    </cfRule>
    <cfRule type="expression" dxfId="72" priority="10">
      <formula>IF($L30="T",TRUE,FALSE)</formula>
    </cfRule>
  </conditionalFormatting>
  <conditionalFormatting sqref="A45 I45 E45:G45">
    <cfRule type="expression" dxfId="71" priority="7">
      <formula>IF($L45="I",TRUE,FALSE)</formula>
    </cfRule>
    <cfRule type="expression" dxfId="70" priority="8">
      <formula>IF($L45="T",TRUE,FALSE)</formula>
    </cfRule>
  </conditionalFormatting>
  <conditionalFormatting sqref="A50 I50 E50:G50">
    <cfRule type="expression" dxfId="69" priority="5">
      <formula>IF($L50="I",TRUE,FALSE)</formula>
    </cfRule>
    <cfRule type="expression" dxfId="68" priority="6">
      <formula>IF($L50="T",TRUE,FALSE)</formula>
    </cfRule>
  </conditionalFormatting>
  <conditionalFormatting sqref="A53 I53 E53:G53">
    <cfRule type="expression" dxfId="67" priority="3">
      <formula>IF($L53="I",TRUE,FALSE)</formula>
    </cfRule>
    <cfRule type="expression" dxfId="66" priority="4">
      <formula>IF($L53="T",TRUE,FALSE)</formula>
    </cfRule>
  </conditionalFormatting>
  <conditionalFormatting sqref="I49 E49:G49 A49">
    <cfRule type="expression" dxfId="65" priority="1">
      <formula>IF($L49="I",TRUE,FALSE)</formula>
    </cfRule>
    <cfRule type="expression" dxfId="64" priority="2">
      <formula>IF($L49="T",TRUE,FALSE)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92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K66"/>
  <sheetViews>
    <sheetView tabSelected="1" topLeftCell="A43" zoomScale="110" zoomScaleNormal="110" workbookViewId="0">
      <selection activeCell="G56" sqref="G56"/>
    </sheetView>
  </sheetViews>
  <sheetFormatPr defaultRowHeight="15" x14ac:dyDescent="0.25"/>
  <cols>
    <col min="1" max="1" width="7" style="13" customWidth="1"/>
    <col min="2" max="2" width="10.85546875" style="16" bestFit="1" customWidth="1"/>
    <col min="3" max="3" width="10.85546875" style="16" customWidth="1"/>
    <col min="4" max="4" width="55.7109375" style="13" customWidth="1"/>
    <col min="5" max="5" width="9.140625" style="13"/>
    <col min="6" max="6" width="9.140625" style="16"/>
    <col min="7" max="7" width="14.5703125" style="13" customWidth="1"/>
    <col min="8" max="8" width="14.85546875" style="13" customWidth="1"/>
    <col min="9" max="9" width="16.42578125" style="13" customWidth="1"/>
    <col min="11" max="11" width="13.28515625" bestFit="1" customWidth="1"/>
  </cols>
  <sheetData>
    <row r="5" spans="1:10" ht="54.75" customHeight="1" x14ac:dyDescent="0.25">
      <c r="A5" s="65"/>
      <c r="B5" s="57"/>
      <c r="C5" s="57"/>
      <c r="D5" s="66"/>
      <c r="E5" s="67"/>
      <c r="F5" s="57"/>
      <c r="G5" s="136"/>
      <c r="H5" s="68"/>
      <c r="I5" s="69"/>
      <c r="J5" s="34"/>
    </row>
    <row r="6" spans="1:10" x14ac:dyDescent="0.25">
      <c r="A6" s="65"/>
      <c r="B6" s="57"/>
      <c r="C6" s="57"/>
      <c r="D6" s="66"/>
      <c r="E6" s="67"/>
      <c r="F6" s="57"/>
      <c r="G6" s="136"/>
      <c r="H6" s="68"/>
      <c r="I6" s="70"/>
      <c r="J6" s="35"/>
    </row>
    <row r="7" spans="1:10" x14ac:dyDescent="0.25">
      <c r="A7" s="65"/>
      <c r="B7" s="57"/>
      <c r="C7" s="57"/>
      <c r="D7" s="66"/>
      <c r="E7" s="67"/>
      <c r="F7" s="57"/>
      <c r="G7" s="136"/>
      <c r="H7" s="71"/>
      <c r="I7" s="72"/>
      <c r="J7" s="36"/>
    </row>
    <row r="8" spans="1:10" ht="22.5" customHeight="1" x14ac:dyDescent="0.25">
      <c r="A8" s="137" t="s">
        <v>51</v>
      </c>
      <c r="B8" s="137"/>
      <c r="C8" s="137"/>
      <c r="D8" s="137"/>
      <c r="E8" s="137"/>
      <c r="F8" s="137"/>
      <c r="G8" s="137"/>
      <c r="H8" s="137"/>
      <c r="I8" s="137"/>
      <c r="J8" s="1"/>
    </row>
    <row r="9" spans="1:10" ht="15.75" x14ac:dyDescent="0.25">
      <c r="A9" s="73" t="s">
        <v>173</v>
      </c>
      <c r="B9" s="58"/>
      <c r="C9" s="58"/>
      <c r="D9" s="74"/>
      <c r="E9" s="75"/>
      <c r="F9" s="58"/>
      <c r="G9" s="138" t="s">
        <v>36</v>
      </c>
      <c r="H9" s="76" t="s">
        <v>163</v>
      </c>
      <c r="I9" s="77"/>
      <c r="J9" s="24"/>
    </row>
    <row r="10" spans="1:10" x14ac:dyDescent="0.25">
      <c r="A10" s="78"/>
      <c r="B10" s="59"/>
      <c r="C10" s="57"/>
      <c r="D10" s="79"/>
      <c r="E10" s="79"/>
      <c r="F10" s="80"/>
      <c r="G10" s="138"/>
      <c r="H10" s="81" t="s">
        <v>103</v>
      </c>
      <c r="I10" s="77"/>
      <c r="J10" s="24"/>
    </row>
    <row r="11" spans="1:10" x14ac:dyDescent="0.25">
      <c r="A11" s="74"/>
      <c r="B11" s="59"/>
      <c r="C11" s="57"/>
      <c r="D11" s="79"/>
      <c r="E11" s="79"/>
      <c r="F11" s="80"/>
      <c r="G11" s="138"/>
      <c r="H11" s="81"/>
      <c r="I11" s="77"/>
      <c r="J11" s="24"/>
    </row>
    <row r="12" spans="1:10" x14ac:dyDescent="0.25">
      <c r="A12" s="67"/>
      <c r="B12" s="60"/>
      <c r="C12" s="60"/>
      <c r="D12" s="79"/>
      <c r="E12" s="79"/>
      <c r="F12" s="80"/>
      <c r="G12" s="138"/>
      <c r="H12" s="82"/>
      <c r="I12" s="83"/>
      <c r="J12" s="24"/>
    </row>
    <row r="13" spans="1:10" x14ac:dyDescent="0.25">
      <c r="A13" s="67"/>
      <c r="B13" s="57"/>
      <c r="C13" s="57"/>
      <c r="D13" s="67"/>
      <c r="E13" s="67"/>
      <c r="F13" s="84"/>
      <c r="G13" s="85" t="s">
        <v>1</v>
      </c>
      <c r="H13" s="86">
        <v>0.22470000000000001</v>
      </c>
      <c r="I13" s="67"/>
      <c r="J13" s="25"/>
    </row>
    <row r="14" spans="1:10" x14ac:dyDescent="0.25">
      <c r="A14" s="67"/>
      <c r="B14" s="57"/>
      <c r="C14" s="57"/>
      <c r="D14" s="67"/>
      <c r="E14" s="67"/>
      <c r="F14" s="84"/>
      <c r="G14" s="85" t="s">
        <v>0</v>
      </c>
      <c r="H14" s="87">
        <v>45017</v>
      </c>
      <c r="I14" s="67"/>
      <c r="J14" s="25"/>
    </row>
    <row r="16" spans="1:10" x14ac:dyDescent="0.25">
      <c r="A16" s="88" t="s">
        <v>2</v>
      </c>
      <c r="B16" s="61" t="s">
        <v>3</v>
      </c>
      <c r="C16" s="61" t="s">
        <v>50</v>
      </c>
      <c r="D16" s="88" t="s">
        <v>4</v>
      </c>
      <c r="E16" s="88" t="s">
        <v>5</v>
      </c>
      <c r="F16" s="61" t="s">
        <v>6</v>
      </c>
      <c r="G16" s="88" t="s">
        <v>7</v>
      </c>
      <c r="H16" s="88" t="s">
        <v>8</v>
      </c>
      <c r="I16" s="88" t="s">
        <v>9</v>
      </c>
    </row>
    <row r="17" spans="1:9" ht="30" customHeight="1" x14ac:dyDescent="0.25">
      <c r="A17" s="104" t="s">
        <v>58</v>
      </c>
      <c r="B17" s="105"/>
      <c r="C17" s="105"/>
      <c r="D17" s="106" t="s">
        <v>114</v>
      </c>
      <c r="E17" s="107"/>
      <c r="F17" s="105"/>
      <c r="G17" s="107"/>
      <c r="H17" s="107"/>
      <c r="I17" s="108">
        <f>I18+I24+I28+I39+I42</f>
        <v>45835.658651925994</v>
      </c>
    </row>
    <row r="18" spans="1:9" ht="24" customHeight="1" x14ac:dyDescent="0.25">
      <c r="A18" s="42" t="s">
        <v>59</v>
      </c>
      <c r="B18" s="43"/>
      <c r="C18" s="43"/>
      <c r="D18" s="44" t="s">
        <v>12</v>
      </c>
      <c r="E18" s="43"/>
      <c r="F18" s="45"/>
      <c r="G18" s="46"/>
      <c r="H18" s="46"/>
      <c r="I18" s="47">
        <f>SUM(I19:I23)</f>
        <v>3494.1515192482502</v>
      </c>
    </row>
    <row r="19" spans="1:9" ht="20.25" customHeight="1" x14ac:dyDescent="0.25">
      <c r="A19" s="6" t="s">
        <v>115</v>
      </c>
      <c r="B19" s="101" t="s">
        <v>83</v>
      </c>
      <c r="C19" s="14" t="s">
        <v>10</v>
      </c>
      <c r="D19" t="s">
        <v>13</v>
      </c>
      <c r="E19" s="18" t="s">
        <v>22</v>
      </c>
      <c r="F19" s="19">
        <f>MEMÓRIA!D3</f>
        <v>111.17500000000001</v>
      </c>
      <c r="G19" s="20">
        <v>11.68</v>
      </c>
      <c r="H19" s="21">
        <f>H13*G19+G19</f>
        <v>14.304496</v>
      </c>
      <c r="I19" s="22">
        <f t="shared" ref="I19" si="0">H19*F19</f>
        <v>1590.3023428000001</v>
      </c>
    </row>
    <row r="20" spans="1:9" x14ac:dyDescent="0.25">
      <c r="A20" s="39" t="s">
        <v>116</v>
      </c>
      <c r="B20" s="14" t="s">
        <v>21</v>
      </c>
      <c r="C20" s="14" t="s">
        <v>10</v>
      </c>
      <c r="D20" s="2" t="s">
        <v>20</v>
      </c>
      <c r="E20" s="8" t="s">
        <v>14</v>
      </c>
      <c r="F20" s="9">
        <f>MEMÓRIA!D4</f>
        <v>10</v>
      </c>
      <c r="G20" s="10">
        <v>42.59</v>
      </c>
      <c r="H20" s="11">
        <f>H13*G20+G20</f>
        <v>52.159973000000008</v>
      </c>
      <c r="I20" s="12">
        <f t="shared" ref="I20" si="1">H20*F20</f>
        <v>521.59973000000014</v>
      </c>
    </row>
    <row r="21" spans="1:9" x14ac:dyDescent="0.25">
      <c r="A21" s="39" t="s">
        <v>117</v>
      </c>
      <c r="B21" s="14" t="s">
        <v>47</v>
      </c>
      <c r="C21" s="14" t="s">
        <v>10</v>
      </c>
      <c r="D21" s="2" t="s">
        <v>46</v>
      </c>
      <c r="E21" s="8" t="s">
        <v>14</v>
      </c>
      <c r="F21" s="9">
        <f>MEMÓRIA!D5</f>
        <v>5</v>
      </c>
      <c r="G21" s="10">
        <v>7.38</v>
      </c>
      <c r="H21" s="11">
        <f>H13*G21+G21</f>
        <v>9.0382859999999994</v>
      </c>
      <c r="I21" s="12">
        <f t="shared" ref="I21:I22" si="2">H21*F21</f>
        <v>45.191429999999997</v>
      </c>
    </row>
    <row r="22" spans="1:9" ht="17.25" customHeight="1" x14ac:dyDescent="0.25">
      <c r="A22" s="39" t="s">
        <v>118</v>
      </c>
      <c r="B22" s="14" t="s">
        <v>85</v>
      </c>
      <c r="C22" s="14" t="s">
        <v>10</v>
      </c>
      <c r="D22" s="2" t="s">
        <v>84</v>
      </c>
      <c r="E22" s="8" t="s">
        <v>14</v>
      </c>
      <c r="F22" s="9">
        <f>MEMÓRIA!D6</f>
        <v>10</v>
      </c>
      <c r="G22" s="10">
        <v>54.44</v>
      </c>
      <c r="H22" s="11">
        <f>H13*G22+G22</f>
        <v>66.672668000000002</v>
      </c>
      <c r="I22" s="12">
        <f t="shared" si="2"/>
        <v>666.72667999999999</v>
      </c>
    </row>
    <row r="23" spans="1:9" ht="44.25" customHeight="1" x14ac:dyDescent="0.25">
      <c r="A23" s="39" t="s">
        <v>160</v>
      </c>
      <c r="B23" s="14" t="s">
        <v>159</v>
      </c>
      <c r="C23" s="14"/>
      <c r="D23" s="3" t="s">
        <v>158</v>
      </c>
      <c r="E23" s="8" t="s">
        <v>23</v>
      </c>
      <c r="F23" s="9">
        <f>MEMÓRIA!D7</f>
        <v>5.3352500000000003</v>
      </c>
      <c r="G23" s="10">
        <v>102.59</v>
      </c>
      <c r="H23" s="11">
        <f>G23*H13+G23</f>
        <v>125.64197300000001</v>
      </c>
      <c r="I23" s="12">
        <f>H23*F23</f>
        <v>670.33133644825011</v>
      </c>
    </row>
    <row r="24" spans="1:9" x14ac:dyDescent="0.25">
      <c r="A24" s="48" t="s">
        <v>60</v>
      </c>
      <c r="B24" s="49"/>
      <c r="C24" s="49"/>
      <c r="D24" s="50" t="s">
        <v>57</v>
      </c>
      <c r="E24" s="51"/>
      <c r="F24" s="52"/>
      <c r="G24" s="53"/>
      <c r="H24" s="54"/>
      <c r="I24" s="55">
        <f>SUM(I25:I27)</f>
        <v>19770.810947245242</v>
      </c>
    </row>
    <row r="25" spans="1:9" x14ac:dyDescent="0.25">
      <c r="A25" s="6" t="s">
        <v>119</v>
      </c>
      <c r="B25" s="14" t="s">
        <v>30</v>
      </c>
      <c r="C25" s="14" t="s">
        <v>10</v>
      </c>
      <c r="D25" s="2" t="s">
        <v>29</v>
      </c>
      <c r="E25" s="8" t="s">
        <v>22</v>
      </c>
      <c r="F25" s="9">
        <f>MEMÓRIA!D9</f>
        <v>90.465000000000003</v>
      </c>
      <c r="G25" s="10">
        <v>6.93</v>
      </c>
      <c r="H25" s="11">
        <f>H13*G25+G25</f>
        <v>8.487171</v>
      </c>
      <c r="I25" s="12">
        <f t="shared" ref="I25:I27" si="3">H25*F25</f>
        <v>767.79192451500001</v>
      </c>
    </row>
    <row r="26" spans="1:9" x14ac:dyDescent="0.25">
      <c r="A26" s="6" t="s">
        <v>120</v>
      </c>
      <c r="B26" s="14" t="s">
        <v>28</v>
      </c>
      <c r="C26" s="14" t="s">
        <v>10</v>
      </c>
      <c r="D26" s="2" t="s">
        <v>27</v>
      </c>
      <c r="E26" s="8" t="s">
        <v>22</v>
      </c>
      <c r="F26" s="9">
        <f>MEMÓRIA!D10</f>
        <v>90.465000000000003</v>
      </c>
      <c r="G26" s="10">
        <v>22.08</v>
      </c>
      <c r="H26" s="11">
        <f>H13*G26+G26</f>
        <v>27.041376</v>
      </c>
      <c r="I26" s="12">
        <f t="shared" si="3"/>
        <v>2446.2980798399999</v>
      </c>
    </row>
    <row r="27" spans="1:9" ht="30" x14ac:dyDescent="0.25">
      <c r="A27" s="6" t="s">
        <v>121</v>
      </c>
      <c r="B27" s="14" t="s">
        <v>87</v>
      </c>
      <c r="C27" s="14" t="s">
        <v>24</v>
      </c>
      <c r="D27" s="3" t="s">
        <v>86</v>
      </c>
      <c r="E27" s="8" t="s">
        <v>22</v>
      </c>
      <c r="F27" s="9">
        <f>MEMÓRIA!D11</f>
        <v>90.465000000000003</v>
      </c>
      <c r="G27" s="10">
        <f>183.81/1.23</f>
        <v>149.4390243902439</v>
      </c>
      <c r="H27" s="11">
        <f>H13*G27+G27</f>
        <v>183.01797317073169</v>
      </c>
      <c r="I27" s="12">
        <f t="shared" si="3"/>
        <v>16556.720942890242</v>
      </c>
    </row>
    <row r="28" spans="1:9" ht="24" customHeight="1" x14ac:dyDescent="0.25">
      <c r="A28" s="48" t="s">
        <v>61</v>
      </c>
      <c r="B28" s="49"/>
      <c r="C28" s="49"/>
      <c r="D28" s="50" t="s">
        <v>49</v>
      </c>
      <c r="E28" s="51"/>
      <c r="F28" s="52"/>
      <c r="G28" s="53"/>
      <c r="H28" s="54"/>
      <c r="I28" s="55">
        <f>SUM(I29:I38)</f>
        <v>16938.152115000001</v>
      </c>
    </row>
    <row r="29" spans="1:9" ht="30.75" customHeight="1" x14ac:dyDescent="0.25">
      <c r="A29" s="6" t="s">
        <v>122</v>
      </c>
      <c r="B29" s="14" t="s">
        <v>35</v>
      </c>
      <c r="C29" s="14" t="s">
        <v>10</v>
      </c>
      <c r="D29" s="3" t="s">
        <v>88</v>
      </c>
      <c r="E29" s="8" t="s">
        <v>14</v>
      </c>
      <c r="F29" s="9">
        <f>MEMÓRIA!D13</f>
        <v>5</v>
      </c>
      <c r="G29" s="10">
        <v>147.01</v>
      </c>
      <c r="H29" s="11">
        <f>G29*H13+G29</f>
        <v>180.04314699999998</v>
      </c>
      <c r="I29" s="12">
        <f>H29*F29</f>
        <v>900.21573499999988</v>
      </c>
    </row>
    <row r="30" spans="1:9" ht="14.25" customHeight="1" x14ac:dyDescent="0.25">
      <c r="A30" s="6" t="s">
        <v>123</v>
      </c>
      <c r="B30" s="4" t="s">
        <v>32</v>
      </c>
      <c r="C30" s="14" t="s">
        <v>10</v>
      </c>
      <c r="D30" t="s">
        <v>31</v>
      </c>
      <c r="E30" s="8" t="s">
        <v>14</v>
      </c>
      <c r="F30" s="9">
        <f>MEMÓRIA!D14</f>
        <v>5</v>
      </c>
      <c r="G30" s="10">
        <v>302.74</v>
      </c>
      <c r="H30" s="11">
        <f>H13*G30+G30</f>
        <v>370.76567799999998</v>
      </c>
      <c r="I30" s="12">
        <f>F30*H30</f>
        <v>1853.8283899999999</v>
      </c>
    </row>
    <row r="31" spans="1:9" ht="17.25" customHeight="1" x14ac:dyDescent="0.25">
      <c r="A31" s="6" t="s">
        <v>124</v>
      </c>
      <c r="B31" s="14" t="s">
        <v>34</v>
      </c>
      <c r="C31" s="14" t="s">
        <v>10</v>
      </c>
      <c r="D31" s="2" t="s">
        <v>33</v>
      </c>
      <c r="E31" s="8" t="s">
        <v>14</v>
      </c>
      <c r="F31" s="9">
        <f>MEMÓRIA!D15</f>
        <v>5</v>
      </c>
      <c r="G31" s="10">
        <v>278.41000000000003</v>
      </c>
      <c r="H31" s="11">
        <f>G31*H13+G31</f>
        <v>340.96872700000006</v>
      </c>
      <c r="I31" s="12">
        <f>H31*F31</f>
        <v>1704.8436350000002</v>
      </c>
    </row>
    <row r="32" spans="1:9" ht="33" customHeight="1" x14ac:dyDescent="0.25">
      <c r="A32" s="6" t="s">
        <v>125</v>
      </c>
      <c r="B32" s="14" t="s">
        <v>105</v>
      </c>
      <c r="C32" s="14" t="s">
        <v>10</v>
      </c>
      <c r="D32" s="5" t="s">
        <v>104</v>
      </c>
      <c r="E32" s="8" t="s">
        <v>14</v>
      </c>
      <c r="F32" s="9">
        <v>10</v>
      </c>
      <c r="G32" s="10">
        <v>110.31</v>
      </c>
      <c r="H32" s="11">
        <f>G32*H13+G32</f>
        <v>135.09665699999999</v>
      </c>
      <c r="I32" s="12">
        <f>H32*F32</f>
        <v>1350.96657</v>
      </c>
    </row>
    <row r="33" spans="1:9" ht="18" customHeight="1" x14ac:dyDescent="0.25">
      <c r="A33" s="6" t="s">
        <v>126</v>
      </c>
      <c r="B33" s="4" t="s">
        <v>96</v>
      </c>
      <c r="C33" s="14" t="s">
        <v>10</v>
      </c>
      <c r="D33" s="2" t="s">
        <v>95</v>
      </c>
      <c r="E33" s="8" t="s">
        <v>14</v>
      </c>
      <c r="F33" s="9">
        <f>MEMÓRIA!D17</f>
        <v>5</v>
      </c>
      <c r="G33" s="10">
        <v>325.95</v>
      </c>
      <c r="H33" s="11">
        <f>G33*H13+G33</f>
        <v>399.19096500000001</v>
      </c>
      <c r="I33" s="12">
        <f>H33*F33</f>
        <v>1995.954825</v>
      </c>
    </row>
    <row r="34" spans="1:9" ht="34.5" customHeight="1" x14ac:dyDescent="0.25">
      <c r="A34" s="6" t="s">
        <v>127</v>
      </c>
      <c r="B34" s="14" t="s">
        <v>107</v>
      </c>
      <c r="C34" s="14" t="s">
        <v>10</v>
      </c>
      <c r="D34" s="3" t="s">
        <v>106</v>
      </c>
      <c r="E34" s="8" t="s">
        <v>11</v>
      </c>
      <c r="F34" s="9">
        <v>30</v>
      </c>
      <c r="G34" s="10">
        <v>54.07</v>
      </c>
      <c r="H34" s="11">
        <f>G34*H13+G34</f>
        <v>66.219528999999994</v>
      </c>
      <c r="I34" s="12">
        <f>F34*H34</f>
        <v>1986.5858699999999</v>
      </c>
    </row>
    <row r="35" spans="1:9" ht="36.75" customHeight="1" x14ac:dyDescent="0.25">
      <c r="A35" s="6" t="s">
        <v>128</v>
      </c>
      <c r="B35" s="14" t="s">
        <v>109</v>
      </c>
      <c r="C35" s="14" t="s">
        <v>10</v>
      </c>
      <c r="D35" s="3" t="s">
        <v>108</v>
      </c>
      <c r="E35" s="8" t="s">
        <v>11</v>
      </c>
      <c r="F35" s="9">
        <v>30</v>
      </c>
      <c r="G35" s="10">
        <v>31.35</v>
      </c>
      <c r="H35" s="11">
        <f>G35*H13+G35</f>
        <v>38.394345000000001</v>
      </c>
      <c r="I35" s="12">
        <f>F35*H35</f>
        <v>1151.83035</v>
      </c>
    </row>
    <row r="36" spans="1:9" ht="35.25" customHeight="1" x14ac:dyDescent="0.25">
      <c r="A36" s="6" t="s">
        <v>129</v>
      </c>
      <c r="B36" s="14" t="s">
        <v>111</v>
      </c>
      <c r="C36" s="14" t="s">
        <v>10</v>
      </c>
      <c r="D36" s="3" t="s">
        <v>110</v>
      </c>
      <c r="E36" s="8" t="s">
        <v>11</v>
      </c>
      <c r="F36" s="9">
        <v>30</v>
      </c>
      <c r="G36" s="10">
        <v>37.06</v>
      </c>
      <c r="H36" s="11">
        <f>G36*H13+G36</f>
        <v>45.387382000000002</v>
      </c>
      <c r="I36" s="12">
        <f>F36*H36</f>
        <v>1361.6214600000001</v>
      </c>
    </row>
    <row r="37" spans="1:9" ht="35.25" customHeight="1" x14ac:dyDescent="0.25">
      <c r="A37" s="6" t="s">
        <v>130</v>
      </c>
      <c r="B37" s="14" t="s">
        <v>113</v>
      </c>
      <c r="C37" s="14" t="s">
        <v>10</v>
      </c>
      <c r="D37" s="3" t="s">
        <v>112</v>
      </c>
      <c r="E37" s="8" t="s">
        <v>11</v>
      </c>
      <c r="F37" s="9">
        <v>30</v>
      </c>
      <c r="G37" s="10">
        <v>46.74</v>
      </c>
      <c r="H37" s="11">
        <f>G37*H13+G37</f>
        <v>57.242478000000006</v>
      </c>
      <c r="I37" s="12">
        <f>F37*H37</f>
        <v>1717.2743400000002</v>
      </c>
    </row>
    <row r="38" spans="1:9" ht="36.75" customHeight="1" x14ac:dyDescent="0.25">
      <c r="A38" s="6" t="s">
        <v>131</v>
      </c>
      <c r="B38" s="14" t="s">
        <v>42</v>
      </c>
      <c r="C38" s="14" t="s">
        <v>10</v>
      </c>
      <c r="D38" s="3" t="s">
        <v>41</v>
      </c>
      <c r="E38" s="8" t="s">
        <v>11</v>
      </c>
      <c r="F38" s="9">
        <v>30</v>
      </c>
      <c r="G38" s="10">
        <v>79.34</v>
      </c>
      <c r="H38" s="11">
        <f>G38*H13+G38</f>
        <v>97.167698000000001</v>
      </c>
      <c r="I38" s="12">
        <f>F38*H38</f>
        <v>2915.0309400000001</v>
      </c>
    </row>
    <row r="39" spans="1:9" ht="23.25" customHeight="1" x14ac:dyDescent="0.25">
      <c r="A39" s="48" t="s">
        <v>62</v>
      </c>
      <c r="B39" s="49"/>
      <c r="C39" s="49"/>
      <c r="D39" s="50" t="s">
        <v>37</v>
      </c>
      <c r="E39" s="51"/>
      <c r="F39" s="52"/>
      <c r="G39" s="53"/>
      <c r="H39" s="54"/>
      <c r="I39" s="55">
        <f>SUM(I40:I41)</f>
        <v>4265.6523344285006</v>
      </c>
    </row>
    <row r="40" spans="1:9" x14ac:dyDescent="0.25">
      <c r="A40" s="23" t="s">
        <v>132</v>
      </c>
      <c r="B40" s="102" t="s">
        <v>91</v>
      </c>
      <c r="C40" s="8" t="s">
        <v>10</v>
      </c>
      <c r="D40" s="2" t="s">
        <v>90</v>
      </c>
      <c r="E40" s="14" t="s">
        <v>23</v>
      </c>
      <c r="F40" s="26">
        <f>MEMÓRIA!D19</f>
        <v>1.0355000000000001</v>
      </c>
      <c r="G40" s="11">
        <v>781.61</v>
      </c>
      <c r="H40" s="11">
        <f>G40*H13+G40</f>
        <v>957.23776700000008</v>
      </c>
      <c r="I40" s="11">
        <f>H40*F40</f>
        <v>991.21970772850011</v>
      </c>
    </row>
    <row r="41" spans="1:9" ht="60" x14ac:dyDescent="0.25">
      <c r="A41" s="23" t="s">
        <v>133</v>
      </c>
      <c r="B41" s="14" t="s">
        <v>26</v>
      </c>
      <c r="C41" s="8" t="s">
        <v>10</v>
      </c>
      <c r="D41" s="5" t="s">
        <v>25</v>
      </c>
      <c r="E41" s="14" t="s">
        <v>22</v>
      </c>
      <c r="F41" s="26">
        <f>MEMÓRIA!D20</f>
        <v>20.71</v>
      </c>
      <c r="G41" s="11">
        <v>129.1</v>
      </c>
      <c r="H41" s="11">
        <f>G41*H13+G41</f>
        <v>158.10876999999999</v>
      </c>
      <c r="I41" s="11">
        <f>H41*F41</f>
        <v>3274.4326267000001</v>
      </c>
    </row>
    <row r="42" spans="1:9" ht="21.75" customHeight="1" x14ac:dyDescent="0.25">
      <c r="A42" s="48" t="s">
        <v>63</v>
      </c>
      <c r="B42" s="49"/>
      <c r="C42" s="49"/>
      <c r="D42" s="50" t="s">
        <v>38</v>
      </c>
      <c r="E42" s="51"/>
      <c r="F42" s="52"/>
      <c r="G42" s="53"/>
      <c r="H42" s="54"/>
      <c r="I42" s="56">
        <f>SUM(I43:I43)</f>
        <v>1366.8917360040002</v>
      </c>
    </row>
    <row r="43" spans="1:9" x14ac:dyDescent="0.25">
      <c r="A43" s="7" t="s">
        <v>134</v>
      </c>
      <c r="B43" s="14" t="s">
        <v>39</v>
      </c>
      <c r="C43" s="29" t="s">
        <v>10</v>
      </c>
      <c r="D43" s="2" t="s">
        <v>67</v>
      </c>
      <c r="E43" s="14" t="s">
        <v>22</v>
      </c>
      <c r="F43" s="26">
        <f>MEMÓRIA!D22</f>
        <v>37.278000000000006</v>
      </c>
      <c r="G43" s="11">
        <v>29.94</v>
      </c>
      <c r="H43" s="11">
        <f>H13*G43+G43</f>
        <v>36.667518000000001</v>
      </c>
      <c r="I43" s="11">
        <f>H43*F43</f>
        <v>1366.8917360040002</v>
      </c>
    </row>
    <row r="44" spans="1:9" ht="28.5" customHeight="1" x14ac:dyDescent="0.25">
      <c r="A44" s="104" t="s">
        <v>48</v>
      </c>
      <c r="B44" s="105"/>
      <c r="C44" s="105"/>
      <c r="D44" s="106" t="s">
        <v>135</v>
      </c>
      <c r="E44" s="107"/>
      <c r="F44" s="105"/>
      <c r="G44" s="107"/>
      <c r="H44" s="107"/>
      <c r="I44" s="109">
        <f>I45+I50+I53</f>
        <v>87002.491597549364</v>
      </c>
    </row>
    <row r="45" spans="1:9" x14ac:dyDescent="0.25">
      <c r="A45" s="48" t="s">
        <v>17</v>
      </c>
      <c r="B45" s="49"/>
      <c r="C45" s="49"/>
      <c r="D45" s="50" t="s">
        <v>12</v>
      </c>
      <c r="E45" s="51"/>
      <c r="F45" s="52"/>
      <c r="G45" s="53"/>
      <c r="H45" s="54"/>
      <c r="I45" s="56">
        <f>SUM(I46:I49)</f>
        <v>6310.3702616440005</v>
      </c>
    </row>
    <row r="46" spans="1:9" x14ac:dyDescent="0.25">
      <c r="A46" s="7" t="s">
        <v>146</v>
      </c>
      <c r="B46" s="14" t="s">
        <v>138</v>
      </c>
      <c r="C46" s="29" t="s">
        <v>10</v>
      </c>
      <c r="D46" s="2" t="s">
        <v>137</v>
      </c>
      <c r="E46" s="14" t="s">
        <v>22</v>
      </c>
      <c r="F46" s="26">
        <f>MEMÓRIA!D25</f>
        <v>243.82999999999998</v>
      </c>
      <c r="G46" s="11">
        <v>4.32</v>
      </c>
      <c r="H46" s="11">
        <f>G46*H13+G46</f>
        <v>5.2907040000000007</v>
      </c>
      <c r="I46" s="11">
        <f>H46*F46</f>
        <v>1290.0323563200002</v>
      </c>
    </row>
    <row r="47" spans="1:9" x14ac:dyDescent="0.25">
      <c r="A47" s="7" t="s">
        <v>151</v>
      </c>
      <c r="B47" s="4" t="s">
        <v>53</v>
      </c>
      <c r="C47" s="29" t="s">
        <v>10</v>
      </c>
      <c r="D47" s="2" t="s">
        <v>52</v>
      </c>
      <c r="E47" s="14" t="s">
        <v>22</v>
      </c>
      <c r="F47" s="26">
        <f>MEMÓRIA!D26</f>
        <v>146.72999999999996</v>
      </c>
      <c r="G47" s="11">
        <v>11.68</v>
      </c>
      <c r="H47" s="11">
        <f>G47*H13+G47</f>
        <v>14.304496</v>
      </c>
      <c r="I47" s="11">
        <f>H47*F47</f>
        <v>2098.8986980799996</v>
      </c>
    </row>
    <row r="48" spans="1:9" x14ac:dyDescent="0.25">
      <c r="A48" s="7" t="s">
        <v>161</v>
      </c>
      <c r="B48" s="116" t="s">
        <v>54</v>
      </c>
      <c r="C48" s="29" t="s">
        <v>10</v>
      </c>
      <c r="D48" t="s">
        <v>168</v>
      </c>
      <c r="E48" s="14" t="s">
        <v>22</v>
      </c>
      <c r="F48" s="26">
        <f>MEMÓRIA!D27</f>
        <v>10.75</v>
      </c>
      <c r="G48" s="11">
        <v>35.54</v>
      </c>
      <c r="H48" s="11">
        <f>G48*H13+G48</f>
        <v>43.525838</v>
      </c>
      <c r="I48" s="11">
        <f>H48*F48</f>
        <v>467.9027585</v>
      </c>
    </row>
    <row r="49" spans="1:11" ht="45" x14ac:dyDescent="0.25">
      <c r="A49" s="39" t="s">
        <v>167</v>
      </c>
      <c r="B49" s="14" t="s">
        <v>159</v>
      </c>
      <c r="C49" s="14" t="s">
        <v>10</v>
      </c>
      <c r="D49" s="3" t="s">
        <v>158</v>
      </c>
      <c r="E49" s="8" t="s">
        <v>23</v>
      </c>
      <c r="F49" s="9">
        <f>MEMÓRIA!D28</f>
        <v>19.527999999999999</v>
      </c>
      <c r="G49" s="10">
        <v>102.59</v>
      </c>
      <c r="H49" s="11">
        <f>G49*H13+G49</f>
        <v>125.64197300000001</v>
      </c>
      <c r="I49" s="12">
        <f>H49*F49</f>
        <v>2453.5364487440002</v>
      </c>
    </row>
    <row r="50" spans="1:11" x14ac:dyDescent="0.25">
      <c r="A50" s="48" t="s">
        <v>18</v>
      </c>
      <c r="B50" s="49"/>
      <c r="C50" s="49"/>
      <c r="D50" s="50" t="s">
        <v>139</v>
      </c>
      <c r="E50" s="51"/>
      <c r="F50" s="52"/>
      <c r="G50" s="53"/>
      <c r="H50" s="54"/>
      <c r="I50" s="56">
        <f>I51+I52</f>
        <v>14839.467494480001</v>
      </c>
    </row>
    <row r="51" spans="1:11" x14ac:dyDescent="0.25">
      <c r="A51" s="7" t="s">
        <v>147</v>
      </c>
      <c r="B51" s="4" t="s">
        <v>56</v>
      </c>
      <c r="C51" s="29" t="s">
        <v>10</v>
      </c>
      <c r="D51" s="2" t="s">
        <v>55</v>
      </c>
      <c r="E51" s="14" t="s">
        <v>22</v>
      </c>
      <c r="F51" s="26">
        <f>MEMÓRIA!D30</f>
        <v>91.08</v>
      </c>
      <c r="G51" s="11">
        <v>127.98</v>
      </c>
      <c r="H51" s="11">
        <f>G51*H13+G51</f>
        <v>156.73710600000001</v>
      </c>
      <c r="I51" s="11">
        <f t="shared" ref="I51:I52" si="4">H51*F51</f>
        <v>14275.615614480001</v>
      </c>
    </row>
    <row r="52" spans="1:11" x14ac:dyDescent="0.25">
      <c r="A52" s="7" t="s">
        <v>148</v>
      </c>
      <c r="B52" s="14" t="s">
        <v>141</v>
      </c>
      <c r="C52" s="29" t="s">
        <v>10</v>
      </c>
      <c r="D52" s="2" t="s">
        <v>140</v>
      </c>
      <c r="E52" s="14" t="s">
        <v>22</v>
      </c>
      <c r="F52" s="26">
        <f>MEMÓRIA!D31</f>
        <v>10</v>
      </c>
      <c r="G52" s="11">
        <v>46.04</v>
      </c>
      <c r="H52" s="11">
        <f>G52*H13+G52</f>
        <v>56.385187999999999</v>
      </c>
      <c r="I52" s="11">
        <f t="shared" si="4"/>
        <v>563.85187999999994</v>
      </c>
    </row>
    <row r="53" spans="1:11" x14ac:dyDescent="0.25">
      <c r="A53" s="48" t="s">
        <v>19</v>
      </c>
      <c r="B53" s="49"/>
      <c r="C53" s="49"/>
      <c r="D53" s="50" t="s">
        <v>144</v>
      </c>
      <c r="E53" s="51"/>
      <c r="F53" s="52"/>
      <c r="G53" s="53"/>
      <c r="H53" s="54"/>
      <c r="I53" s="56">
        <f>SUM(I54:I57)</f>
        <v>65852.653841425359</v>
      </c>
    </row>
    <row r="54" spans="1:11" ht="30" x14ac:dyDescent="0.25">
      <c r="A54" s="7" t="s">
        <v>149</v>
      </c>
      <c r="B54" s="110" t="s">
        <v>165</v>
      </c>
      <c r="C54" s="29" t="s">
        <v>10</v>
      </c>
      <c r="D54" s="5" t="s">
        <v>164</v>
      </c>
      <c r="E54" s="14" t="s">
        <v>22</v>
      </c>
      <c r="F54" s="26">
        <f>MEMÓRIA!D33</f>
        <v>146.72999999999996</v>
      </c>
      <c r="G54" s="11">
        <v>32.340000000000003</v>
      </c>
      <c r="H54" s="11">
        <f>G54*H13+G54</f>
        <v>39.606798000000005</v>
      </c>
      <c r="I54" s="11">
        <f>H54*F54</f>
        <v>5811.5054705399989</v>
      </c>
    </row>
    <row r="55" spans="1:11" x14ac:dyDescent="0.25">
      <c r="A55" s="7" t="s">
        <v>150</v>
      </c>
      <c r="B55" s="14" t="s">
        <v>175</v>
      </c>
      <c r="C55" s="29" t="s">
        <v>24</v>
      </c>
      <c r="D55" s="3" t="s">
        <v>174</v>
      </c>
      <c r="E55" s="14" t="s">
        <v>22</v>
      </c>
      <c r="F55" s="26">
        <f>MEMÓRIA!D34</f>
        <v>162.09999999999997</v>
      </c>
      <c r="G55" s="11">
        <f>332.67/1.23</f>
        <v>270.46341463414637</v>
      </c>
      <c r="H55" s="11">
        <f>G55*H13+G55</f>
        <v>331.23654390243905</v>
      </c>
      <c r="I55" s="11">
        <f>H55*F55</f>
        <v>53693.443766585362</v>
      </c>
    </row>
    <row r="56" spans="1:11" x14ac:dyDescent="0.25">
      <c r="A56" s="27" t="s">
        <v>166</v>
      </c>
      <c r="B56" s="119" t="s">
        <v>143</v>
      </c>
      <c r="C56" s="64" t="s">
        <v>10</v>
      </c>
      <c r="D56" t="s">
        <v>142</v>
      </c>
      <c r="E56" s="17" t="s">
        <v>11</v>
      </c>
      <c r="F56" s="37">
        <f>17.6+13.94+16.04+17.6+20.6+17.1+21.1+21</f>
        <v>144.97999999999999</v>
      </c>
      <c r="G56" s="21">
        <v>32.549999999999997</v>
      </c>
      <c r="H56" s="21">
        <f>G56*H13+G56</f>
        <v>39.863985</v>
      </c>
      <c r="I56" s="21">
        <f>H56*F56</f>
        <v>5779.4805452999999</v>
      </c>
    </row>
    <row r="57" spans="1:11" x14ac:dyDescent="0.25">
      <c r="A57" s="7" t="s">
        <v>170</v>
      </c>
      <c r="B57" s="4" t="s">
        <v>172</v>
      </c>
      <c r="C57" s="29" t="s">
        <v>10</v>
      </c>
      <c r="D57" s="2" t="s">
        <v>171</v>
      </c>
      <c r="E57" s="14" t="s">
        <v>22</v>
      </c>
      <c r="F57" s="26">
        <f>F48</f>
        <v>10.75</v>
      </c>
      <c r="G57" s="11">
        <v>43.16</v>
      </c>
      <c r="H57" s="11">
        <f>G57*H13+G57</f>
        <v>52.858052000000001</v>
      </c>
      <c r="I57" s="11">
        <f>H57*F57</f>
        <v>568.22405900000001</v>
      </c>
    </row>
    <row r="58" spans="1:11" ht="29.25" customHeight="1" x14ac:dyDescent="0.25">
      <c r="A58" s="30"/>
      <c r="B58" s="31"/>
      <c r="C58" s="31"/>
      <c r="D58" s="32"/>
      <c r="E58" s="139" t="s">
        <v>40</v>
      </c>
      <c r="F58" s="139"/>
      <c r="G58" s="139"/>
      <c r="H58" s="139"/>
      <c r="I58" s="33">
        <f>I53+I50+I45+I42+I39+I28+I24+I18</f>
        <v>132838.15024947538</v>
      </c>
    </row>
    <row r="59" spans="1:11" x14ac:dyDescent="0.25">
      <c r="K59" s="115"/>
    </row>
    <row r="60" spans="1:11" x14ac:dyDescent="0.25">
      <c r="E60" s="140" t="s">
        <v>162</v>
      </c>
      <c r="F60" s="140"/>
      <c r="G60" s="140"/>
      <c r="H60" s="140"/>
      <c r="I60" s="140"/>
    </row>
    <row r="61" spans="1:11" x14ac:dyDescent="0.25">
      <c r="E61" s="16"/>
      <c r="G61" s="16"/>
      <c r="H61" s="16"/>
      <c r="I61" s="103"/>
    </row>
    <row r="63" spans="1:11" x14ac:dyDescent="0.25">
      <c r="E63" s="140" t="s">
        <v>43</v>
      </c>
      <c r="F63" s="140"/>
      <c r="G63" s="140"/>
      <c r="H63" s="140"/>
      <c r="I63" s="140"/>
    </row>
    <row r="64" spans="1:11" x14ac:dyDescent="0.25">
      <c r="E64" s="140" t="s">
        <v>44</v>
      </c>
      <c r="F64" s="140"/>
      <c r="G64" s="140"/>
      <c r="H64" s="140"/>
      <c r="I64" s="140"/>
    </row>
    <row r="65" spans="5:9" x14ac:dyDescent="0.25">
      <c r="E65" s="140" t="s">
        <v>45</v>
      </c>
      <c r="F65" s="140"/>
      <c r="G65" s="140"/>
      <c r="H65" s="140"/>
      <c r="I65" s="140"/>
    </row>
    <row r="66" spans="5:9" x14ac:dyDescent="0.25">
      <c r="E66" s="140"/>
      <c r="F66" s="140"/>
      <c r="G66" s="140"/>
      <c r="H66" s="140"/>
      <c r="I66" s="140"/>
    </row>
  </sheetData>
  <mergeCells count="9">
    <mergeCell ref="E64:I64"/>
    <mergeCell ref="E65:I65"/>
    <mergeCell ref="E66:I66"/>
    <mergeCell ref="E58:H58"/>
    <mergeCell ref="G5:G7"/>
    <mergeCell ref="G9:G12"/>
    <mergeCell ref="E60:I60"/>
    <mergeCell ref="E63:I63"/>
    <mergeCell ref="A8:I8"/>
  </mergeCells>
  <conditionalFormatting sqref="A18:I18 E29:G29 F30:G38 A29:A38 A25:A27 I25:I27 E25:G27 A40:A41 C41 I21:I23 E21:G23 A20:A23 I29:I38">
    <cfRule type="expression" dxfId="63" priority="370">
      <formula>IF($L18="I",TRUE,FALSE)</formula>
    </cfRule>
    <cfRule type="expression" dxfId="62" priority="371">
      <formula>IF($L18="T",TRUE,FALSE)</formula>
    </cfRule>
  </conditionalFormatting>
  <conditionalFormatting sqref="C18 C41">
    <cfRule type="expression" dxfId="61" priority="369">
      <formula>IF($L18="I",TRUE,FALSE)</formula>
    </cfRule>
  </conditionalFormatting>
  <conditionalFormatting sqref="A24 I24 E24:G24">
    <cfRule type="expression" dxfId="60" priority="353">
      <formula>IF($L24="I",TRUE,FALSE)</formula>
    </cfRule>
    <cfRule type="expression" dxfId="59" priority="354">
      <formula>IF($L24="T",TRUE,FALSE)</formula>
    </cfRule>
  </conditionalFormatting>
  <conditionalFormatting sqref="A28 I28 E28:G28">
    <cfRule type="expression" dxfId="58" priority="345">
      <formula>IF($L28="I",TRUE,FALSE)</formula>
    </cfRule>
    <cfRule type="expression" dxfId="57" priority="346">
      <formula>IF($L28="T",TRUE,FALSE)</formula>
    </cfRule>
  </conditionalFormatting>
  <conditionalFormatting sqref="A39 I39 E39:G39">
    <cfRule type="expression" dxfId="56" priority="320">
      <formula>IF($L39="I",TRUE,FALSE)</formula>
    </cfRule>
    <cfRule type="expression" dxfId="55" priority="321">
      <formula>IF($L39="T",TRUE,FALSE)</formula>
    </cfRule>
  </conditionalFormatting>
  <conditionalFormatting sqref="I19 E19:G19 A19">
    <cfRule type="expression" dxfId="54" priority="185">
      <formula>IF($L19="I",TRUE,FALSE)</formula>
    </cfRule>
    <cfRule type="expression" dxfId="53" priority="186">
      <formula>IF($L19="T",TRUE,FALSE)</formula>
    </cfRule>
  </conditionalFormatting>
  <conditionalFormatting sqref="E20:G20 I20">
    <cfRule type="expression" dxfId="52" priority="177">
      <formula>IF($L20="I",TRUE,FALSE)</formula>
    </cfRule>
    <cfRule type="expression" dxfId="51" priority="178">
      <formula>IF($L20="T",TRUE,FALSE)</formula>
    </cfRule>
  </conditionalFormatting>
  <conditionalFormatting sqref="A42 I42 E42:G42">
    <cfRule type="expression" dxfId="50" priority="148">
      <formula>IF($L42="I",TRUE,FALSE)</formula>
    </cfRule>
    <cfRule type="expression" dxfId="49" priority="149">
      <formula>IF($L42="T",TRUE,FALSE)</formula>
    </cfRule>
  </conditionalFormatting>
  <conditionalFormatting sqref="C40">
    <cfRule type="expression" dxfId="48" priority="110">
      <formula>IF($L40="I",TRUE,FALSE)</formula>
    </cfRule>
    <cfRule type="expression" dxfId="47" priority="111">
      <formula>IF($L40="T",TRUE,FALSE)</formula>
    </cfRule>
  </conditionalFormatting>
  <conditionalFormatting sqref="C40">
    <cfRule type="expression" dxfId="46" priority="109">
      <formula>IF($L40="I",TRUE,FALSE)</formula>
    </cfRule>
  </conditionalFormatting>
  <conditionalFormatting sqref="E30:E38">
    <cfRule type="expression" dxfId="45" priority="15">
      <formula>IF($L30="I",TRUE,FALSE)</formula>
    </cfRule>
    <cfRule type="expression" dxfId="44" priority="16">
      <formula>IF($L30="T",TRUE,FALSE)</formula>
    </cfRule>
  </conditionalFormatting>
  <conditionalFormatting sqref="A45 I45 E45:G45">
    <cfRule type="expression" dxfId="43" priority="7">
      <formula>IF($L45="I",TRUE,FALSE)</formula>
    </cfRule>
    <cfRule type="expression" dxfId="42" priority="8">
      <formula>IF($L45="T",TRUE,FALSE)</formula>
    </cfRule>
  </conditionalFormatting>
  <conditionalFormatting sqref="A50 I50 E50:G50">
    <cfRule type="expression" dxfId="41" priority="5">
      <formula>IF($L50="I",TRUE,FALSE)</formula>
    </cfRule>
    <cfRule type="expression" dxfId="40" priority="6">
      <formula>IF($L50="T",TRUE,FALSE)</formula>
    </cfRule>
  </conditionalFormatting>
  <conditionalFormatting sqref="A53 I53 E53:G53">
    <cfRule type="expression" dxfId="39" priority="3">
      <formula>IF($L53="I",TRUE,FALSE)</formula>
    </cfRule>
    <cfRule type="expression" dxfId="38" priority="4">
      <formula>IF($L53="T",TRUE,FALSE)</formula>
    </cfRule>
  </conditionalFormatting>
  <conditionalFormatting sqref="I49 E49:G49 A49">
    <cfRule type="expression" dxfId="37" priority="1">
      <formula>IF($L49="I",TRUE,FALSE)</formula>
    </cfRule>
    <cfRule type="expression" dxfId="36" priority="2">
      <formula>IF($L49="T",TRUE,FALSE)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opLeftCell="A16" zoomScale="110" zoomScaleNormal="110" workbookViewId="0">
      <selection activeCell="D28" sqref="D28"/>
    </sheetView>
  </sheetViews>
  <sheetFormatPr defaultRowHeight="15" x14ac:dyDescent="0.25"/>
  <cols>
    <col min="2" max="2" width="57" customWidth="1"/>
    <col min="3" max="3" width="9.140625" style="38"/>
    <col min="4" max="4" width="10.140625" style="91" customWidth="1"/>
    <col min="5" max="5" width="56" style="5" customWidth="1"/>
  </cols>
  <sheetData>
    <row r="1" spans="1:5" x14ac:dyDescent="0.25">
      <c r="A1" t="s">
        <v>2</v>
      </c>
      <c r="B1" t="s">
        <v>4</v>
      </c>
      <c r="C1" s="38" t="s">
        <v>14</v>
      </c>
      <c r="D1" s="91" t="s">
        <v>15</v>
      </c>
    </row>
    <row r="2" spans="1:5" x14ac:dyDescent="0.25">
      <c r="A2" s="42" t="s">
        <v>58</v>
      </c>
      <c r="B2" s="44" t="s">
        <v>12</v>
      </c>
      <c r="C2" s="43"/>
      <c r="D2" s="92"/>
      <c r="E2" s="15"/>
    </row>
    <row r="3" spans="1:5" x14ac:dyDescent="0.25">
      <c r="A3" s="6" t="s">
        <v>59</v>
      </c>
      <c r="B3" t="s">
        <v>13</v>
      </c>
      <c r="C3" s="18" t="s">
        <v>22</v>
      </c>
      <c r="D3" s="93">
        <f>20.71+(60.31*1.5)</f>
        <v>111.17500000000001</v>
      </c>
      <c r="E3" s="40" t="s">
        <v>97</v>
      </c>
    </row>
    <row r="4" spans="1:5" x14ac:dyDescent="0.25">
      <c r="A4" s="39" t="s">
        <v>60</v>
      </c>
      <c r="B4" s="2" t="s">
        <v>20</v>
      </c>
      <c r="C4" s="8" t="s">
        <v>14</v>
      </c>
      <c r="D4" s="93">
        <v>10</v>
      </c>
      <c r="E4" s="40" t="s">
        <v>93</v>
      </c>
    </row>
    <row r="5" spans="1:5" x14ac:dyDescent="0.25">
      <c r="A5" s="39" t="s">
        <v>61</v>
      </c>
      <c r="B5" s="2" t="s">
        <v>46</v>
      </c>
      <c r="C5" s="8" t="s">
        <v>14</v>
      </c>
      <c r="D5" s="93">
        <v>5</v>
      </c>
      <c r="E5" s="40" t="s">
        <v>98</v>
      </c>
    </row>
    <row r="6" spans="1:5" x14ac:dyDescent="0.25">
      <c r="A6" s="63" t="s">
        <v>62</v>
      </c>
      <c r="B6" t="s">
        <v>84</v>
      </c>
      <c r="C6" s="18" t="s">
        <v>14</v>
      </c>
      <c r="D6" s="93">
        <v>10</v>
      </c>
      <c r="E6" s="40" t="s">
        <v>94</v>
      </c>
    </row>
    <row r="7" spans="1:5" ht="45" x14ac:dyDescent="0.25">
      <c r="A7" s="63"/>
      <c r="B7" s="3" t="s">
        <v>158</v>
      </c>
      <c r="C7" s="118" t="s">
        <v>23</v>
      </c>
      <c r="D7" s="93">
        <f>(D3*0.03)+(D4*0.5*0.4)</f>
        <v>5.3352500000000003</v>
      </c>
      <c r="E7" s="40"/>
    </row>
    <row r="8" spans="1:5" s="41" customFormat="1" x14ac:dyDescent="0.25">
      <c r="A8" s="94"/>
      <c r="B8" s="62" t="s">
        <v>57</v>
      </c>
      <c r="C8" s="95"/>
      <c r="D8" s="96"/>
      <c r="E8" s="97"/>
    </row>
    <row r="9" spans="1:5" x14ac:dyDescent="0.25">
      <c r="A9" s="2"/>
      <c r="B9" s="2" t="s">
        <v>29</v>
      </c>
      <c r="C9" s="8" t="s">
        <v>22</v>
      </c>
      <c r="D9" s="28">
        <f>60.31*1.5</f>
        <v>90.465000000000003</v>
      </c>
      <c r="E9" s="3" t="s">
        <v>99</v>
      </c>
    </row>
    <row r="10" spans="1:5" x14ac:dyDescent="0.25">
      <c r="A10" s="2"/>
      <c r="B10" s="2" t="s">
        <v>27</v>
      </c>
      <c r="C10" s="8" t="s">
        <v>22</v>
      </c>
      <c r="D10" s="28">
        <f t="shared" ref="D10:D11" si="0">60.31*1.5</f>
        <v>90.465000000000003</v>
      </c>
      <c r="E10" s="3" t="s">
        <v>99</v>
      </c>
    </row>
    <row r="11" spans="1:5" ht="30" x14ac:dyDescent="0.25">
      <c r="A11" s="2"/>
      <c r="B11" s="3" t="s">
        <v>86</v>
      </c>
      <c r="C11" s="8" t="s">
        <v>22</v>
      </c>
      <c r="D11" s="28">
        <f t="shared" si="0"/>
        <v>90.465000000000003</v>
      </c>
      <c r="E11" s="3" t="s">
        <v>99</v>
      </c>
    </row>
    <row r="12" spans="1:5" x14ac:dyDescent="0.25">
      <c r="A12" s="98"/>
      <c r="B12" s="99" t="s">
        <v>49</v>
      </c>
      <c r="C12" s="100"/>
      <c r="D12" s="96"/>
      <c r="E12" s="97"/>
    </row>
    <row r="13" spans="1:5" ht="30" x14ac:dyDescent="0.25">
      <c r="A13" s="2"/>
      <c r="B13" s="3" t="s">
        <v>88</v>
      </c>
      <c r="C13" s="8" t="s">
        <v>14</v>
      </c>
      <c r="D13" s="28">
        <v>5</v>
      </c>
      <c r="E13" s="3" t="s">
        <v>92</v>
      </c>
    </row>
    <row r="14" spans="1:5" x14ac:dyDescent="0.25">
      <c r="A14" s="2"/>
      <c r="B14" t="s">
        <v>31</v>
      </c>
      <c r="C14" s="8" t="s">
        <v>14</v>
      </c>
      <c r="D14" s="28">
        <v>5</v>
      </c>
      <c r="E14" s="3" t="s">
        <v>92</v>
      </c>
    </row>
    <row r="15" spans="1:5" x14ac:dyDescent="0.25">
      <c r="A15" s="2"/>
      <c r="B15" s="2" t="s">
        <v>33</v>
      </c>
      <c r="C15" s="8" t="s">
        <v>14</v>
      </c>
      <c r="D15" s="28">
        <v>5</v>
      </c>
      <c r="E15" s="3" t="s">
        <v>92</v>
      </c>
    </row>
    <row r="16" spans="1:5" x14ac:dyDescent="0.25">
      <c r="A16" s="2"/>
      <c r="B16" s="3" t="s">
        <v>89</v>
      </c>
      <c r="C16" s="8"/>
      <c r="D16" s="28">
        <v>5</v>
      </c>
      <c r="E16" s="3" t="s">
        <v>92</v>
      </c>
    </row>
    <row r="17" spans="1:5" x14ac:dyDescent="0.25">
      <c r="A17" s="2"/>
      <c r="B17" s="2" t="s">
        <v>95</v>
      </c>
      <c r="C17" s="8" t="s">
        <v>14</v>
      </c>
      <c r="D17" s="28">
        <v>5</v>
      </c>
      <c r="E17" s="3" t="s">
        <v>92</v>
      </c>
    </row>
    <row r="18" spans="1:5" x14ac:dyDescent="0.25">
      <c r="A18" s="98"/>
      <c r="B18" s="99" t="s">
        <v>37</v>
      </c>
      <c r="C18" s="100"/>
      <c r="D18" s="96"/>
      <c r="E18" s="97"/>
    </row>
    <row r="19" spans="1:5" x14ac:dyDescent="0.25">
      <c r="A19" s="2"/>
      <c r="B19" s="2" t="s">
        <v>90</v>
      </c>
      <c r="C19" s="14" t="s">
        <v>23</v>
      </c>
      <c r="D19" s="28">
        <f>20.71*0.05</f>
        <v>1.0355000000000001</v>
      </c>
      <c r="E19" s="3" t="s">
        <v>101</v>
      </c>
    </row>
    <row r="20" spans="1:5" ht="60" x14ac:dyDescent="0.25">
      <c r="A20" s="2"/>
      <c r="B20" s="5" t="s">
        <v>25</v>
      </c>
      <c r="C20" s="14" t="s">
        <v>22</v>
      </c>
      <c r="D20" s="28">
        <v>20.71</v>
      </c>
      <c r="E20" s="3" t="s">
        <v>100</v>
      </c>
    </row>
    <row r="21" spans="1:5" x14ac:dyDescent="0.25">
      <c r="A21" s="98"/>
      <c r="B21" s="99" t="s">
        <v>38</v>
      </c>
      <c r="C21" s="100"/>
      <c r="D21" s="96"/>
      <c r="E21" s="97"/>
    </row>
    <row r="22" spans="1:5" x14ac:dyDescent="0.25">
      <c r="A22" s="2"/>
      <c r="B22" s="2" t="s">
        <v>67</v>
      </c>
      <c r="C22" s="14" t="s">
        <v>22</v>
      </c>
      <c r="D22" s="28">
        <f>20.71*1.8</f>
        <v>37.278000000000006</v>
      </c>
      <c r="E22" s="3" t="s">
        <v>102</v>
      </c>
    </row>
    <row r="23" spans="1:5" x14ac:dyDescent="0.25">
      <c r="B23" s="111" t="s">
        <v>135</v>
      </c>
      <c r="C23" s="112"/>
      <c r="D23" s="28"/>
      <c r="E23" s="3"/>
    </row>
    <row r="24" spans="1:5" x14ac:dyDescent="0.25">
      <c r="A24" s="2"/>
      <c r="B24" s="113" t="s">
        <v>12</v>
      </c>
      <c r="C24" s="114"/>
      <c r="D24" s="28"/>
      <c r="E24" s="3"/>
    </row>
    <row r="25" spans="1:5" ht="30" x14ac:dyDescent="0.25">
      <c r="A25" s="2"/>
      <c r="B25" s="2" t="s">
        <v>137</v>
      </c>
      <c r="C25" s="14" t="s">
        <v>22</v>
      </c>
      <c r="D25" s="28">
        <f>26.97+26.66+18.72+12.04+6.02+18.72+25.42+18.2+91.08</f>
        <v>243.82999999999998</v>
      </c>
      <c r="E25" s="3" t="s">
        <v>152</v>
      </c>
    </row>
    <row r="26" spans="1:5" ht="30" x14ac:dyDescent="0.25">
      <c r="A26" s="2"/>
      <c r="B26" s="2" t="s">
        <v>52</v>
      </c>
      <c r="C26" s="14" t="s">
        <v>22</v>
      </c>
      <c r="D26" s="28">
        <f>26.97+26.66+18.72+12.04+18.72+25.42+18.2</f>
        <v>146.72999999999996</v>
      </c>
      <c r="E26" s="3" t="s">
        <v>153</v>
      </c>
    </row>
    <row r="27" spans="1:5" x14ac:dyDescent="0.25">
      <c r="A27" s="2"/>
      <c r="B27" t="s">
        <v>168</v>
      </c>
      <c r="C27" s="14" t="s">
        <v>22</v>
      </c>
      <c r="D27" s="28">
        <f>4.3*2.5</f>
        <v>10.75</v>
      </c>
      <c r="E27" s="3" t="s">
        <v>169</v>
      </c>
    </row>
    <row r="28" spans="1:5" ht="45" x14ac:dyDescent="0.25">
      <c r="A28" s="2"/>
      <c r="B28" s="3" t="s">
        <v>158</v>
      </c>
      <c r="C28" s="14" t="s">
        <v>23</v>
      </c>
      <c r="D28" s="28">
        <f>(D25+D26)*0.05</f>
        <v>19.527999999999999</v>
      </c>
      <c r="E28" s="3"/>
    </row>
    <row r="29" spans="1:5" x14ac:dyDescent="0.25">
      <c r="A29" s="2"/>
      <c r="B29" s="113" t="s">
        <v>139</v>
      </c>
      <c r="C29" s="114"/>
      <c r="D29" s="28"/>
      <c r="E29" s="3"/>
    </row>
    <row r="30" spans="1:5" x14ac:dyDescent="0.25">
      <c r="A30" s="2"/>
      <c r="B30" s="2" t="s">
        <v>55</v>
      </c>
      <c r="C30" s="14" t="s">
        <v>22</v>
      </c>
      <c r="D30" s="28">
        <v>91.08</v>
      </c>
      <c r="E30" s="3" t="s">
        <v>154</v>
      </c>
    </row>
    <row r="31" spans="1:5" x14ac:dyDescent="0.25">
      <c r="A31" s="2"/>
      <c r="B31" s="2" t="s">
        <v>140</v>
      </c>
      <c r="C31" s="14" t="s">
        <v>22</v>
      </c>
      <c r="D31" s="28">
        <v>10</v>
      </c>
      <c r="E31" s="3" t="s">
        <v>155</v>
      </c>
    </row>
    <row r="32" spans="1:5" x14ac:dyDescent="0.25">
      <c r="A32" s="2"/>
      <c r="B32" s="113" t="s">
        <v>144</v>
      </c>
      <c r="C32" s="114"/>
      <c r="D32" s="28"/>
      <c r="E32" s="3"/>
    </row>
    <row r="33" spans="1:5" x14ac:dyDescent="0.25">
      <c r="A33" s="2"/>
      <c r="B33" t="s">
        <v>156</v>
      </c>
      <c r="C33" s="14" t="s">
        <v>22</v>
      </c>
      <c r="D33" s="28">
        <f>D26</f>
        <v>146.72999999999996</v>
      </c>
      <c r="E33" s="3" t="s">
        <v>157</v>
      </c>
    </row>
    <row r="34" spans="1:5" ht="30" x14ac:dyDescent="0.25">
      <c r="A34" s="2"/>
      <c r="B34" s="3" t="s">
        <v>136</v>
      </c>
      <c r="C34" s="14" t="s">
        <v>22</v>
      </c>
      <c r="D34" s="28">
        <f>26.97+26.66+18.72+12.04+6.02+9.35+18.72+25.42+18.2</f>
        <v>162.09999999999997</v>
      </c>
      <c r="E34" s="3"/>
    </row>
    <row r="35" spans="1:5" x14ac:dyDescent="0.25">
      <c r="A35" s="2"/>
      <c r="B35" s="2" t="s">
        <v>142</v>
      </c>
      <c r="C35" s="14" t="s">
        <v>11</v>
      </c>
      <c r="D35" s="28"/>
      <c r="E35" s="3"/>
    </row>
  </sheetData>
  <conditionalFormatting sqref="A4:A8">
    <cfRule type="expression" dxfId="35" priority="326">
      <formula>IF($L4="I",TRUE,FALSE)</formula>
    </cfRule>
    <cfRule type="expression" dxfId="34" priority="326">
      <formula>IF($L4="T",TRUE,FALSE)</formula>
    </cfRule>
  </conditionalFormatting>
  <conditionalFormatting sqref="A2">
    <cfRule type="expression" dxfId="33" priority="155">
      <formula>IF($L2="I",TRUE,FALSE)</formula>
    </cfRule>
    <cfRule type="expression" dxfId="32" priority="156">
      <formula>IF($L2="T",TRUE,FALSE)</formula>
    </cfRule>
  </conditionalFormatting>
  <conditionalFormatting sqref="B2:C2">
    <cfRule type="expression" dxfId="31" priority="45">
      <formula>IF($L2="I",TRUE,FALSE)</formula>
    </cfRule>
    <cfRule type="expression" dxfId="30" priority="46">
      <formula>IF($L2="T",TRUE,FALSE)</formula>
    </cfRule>
  </conditionalFormatting>
  <conditionalFormatting sqref="A3">
    <cfRule type="expression" dxfId="29" priority="37">
      <formula>IF($L3="I",TRUE,FALSE)</formula>
    </cfRule>
    <cfRule type="expression" dxfId="28" priority="38">
      <formula>IF($L3="T",TRUE,FALSE)</formula>
    </cfRule>
  </conditionalFormatting>
  <conditionalFormatting sqref="C12">
    <cfRule type="expression" dxfId="27" priority="31">
      <formula>IF($L12="I",TRUE,FALSE)</formula>
    </cfRule>
    <cfRule type="expression" dxfId="26" priority="32">
      <formula>IF($L12="T",TRUE,FALSE)</formula>
    </cfRule>
  </conditionalFormatting>
  <conditionalFormatting sqref="C8">
    <cfRule type="expression" dxfId="25" priority="33">
      <formula>IF($L8="I",TRUE,FALSE)</formula>
    </cfRule>
    <cfRule type="expression" dxfId="24" priority="34">
      <formula>IF($L8="T",TRUE,FALSE)</formula>
    </cfRule>
  </conditionalFormatting>
  <conditionalFormatting sqref="C18">
    <cfRule type="expression" dxfId="23" priority="29">
      <formula>IF($L18="I",TRUE,FALSE)</formula>
    </cfRule>
    <cfRule type="expression" dxfId="22" priority="30">
      <formula>IF($L18="T",TRUE,FALSE)</formula>
    </cfRule>
  </conditionalFormatting>
  <conditionalFormatting sqref="C21">
    <cfRule type="expression" dxfId="21" priority="27">
      <formula>IF($L21="I",TRUE,FALSE)</formula>
    </cfRule>
    <cfRule type="expression" dxfId="20" priority="28">
      <formula>IF($L21="T",TRUE,FALSE)</formula>
    </cfRule>
  </conditionalFormatting>
  <conditionalFormatting sqref="C5:C7">
    <cfRule type="expression" dxfId="19" priority="19">
      <formula>IF($L5="I",TRUE,FALSE)</formula>
    </cfRule>
    <cfRule type="expression" dxfId="18" priority="20">
      <formula>IF($L5="T",TRUE,FALSE)</formula>
    </cfRule>
  </conditionalFormatting>
  <conditionalFormatting sqref="C3">
    <cfRule type="expression" dxfId="17" priority="17">
      <formula>IF($L3="I",TRUE,FALSE)</formula>
    </cfRule>
    <cfRule type="expression" dxfId="16" priority="18">
      <formula>IF($L3="T",TRUE,FALSE)</formula>
    </cfRule>
  </conditionalFormatting>
  <conditionalFormatting sqref="C4">
    <cfRule type="expression" dxfId="15" priority="15">
      <formula>IF($L4="I",TRUE,FALSE)</formula>
    </cfRule>
    <cfRule type="expression" dxfId="14" priority="16">
      <formula>IF($L4="T",TRUE,FALSE)</formula>
    </cfRule>
  </conditionalFormatting>
  <conditionalFormatting sqref="C9:C11">
    <cfRule type="expression" dxfId="13" priority="13">
      <formula>IF($L9="I",TRUE,FALSE)</formula>
    </cfRule>
    <cfRule type="expression" dxfId="12" priority="14">
      <formula>IF($L9="T",TRUE,FALSE)</formula>
    </cfRule>
  </conditionalFormatting>
  <conditionalFormatting sqref="C13">
    <cfRule type="expression" dxfId="11" priority="11">
      <formula>IF($L13="I",TRUE,FALSE)</formula>
    </cfRule>
    <cfRule type="expression" dxfId="10" priority="12">
      <formula>IF($L13="T",TRUE,FALSE)</formula>
    </cfRule>
  </conditionalFormatting>
  <conditionalFormatting sqref="C14:C16">
    <cfRule type="expression" dxfId="9" priority="9">
      <formula>IF($L14="I",TRUE,FALSE)</formula>
    </cfRule>
    <cfRule type="expression" dxfId="8" priority="10">
      <formula>IF($L14="T",TRUE,FALSE)</formula>
    </cfRule>
  </conditionalFormatting>
  <conditionalFormatting sqref="C17">
    <cfRule type="expression" dxfId="7" priority="7">
      <formula>IF($L17="I",TRUE,FALSE)</formula>
    </cfRule>
    <cfRule type="expression" dxfId="6" priority="8">
      <formula>IF($L17="T",TRUE,FALSE)</formula>
    </cfRule>
  </conditionalFormatting>
  <conditionalFormatting sqref="C24">
    <cfRule type="expression" dxfId="5" priority="5">
      <formula>IF($L24="I",TRUE,FALSE)</formula>
    </cfRule>
    <cfRule type="expression" dxfId="4" priority="6">
      <formula>IF($L24="T",TRUE,FALSE)</formula>
    </cfRule>
  </conditionalFormatting>
  <conditionalFormatting sqref="C29">
    <cfRule type="expression" dxfId="3" priority="3">
      <formula>IF($L29="I",TRUE,FALSE)</formula>
    </cfRule>
    <cfRule type="expression" dxfId="2" priority="4">
      <formula>IF($L29="T",TRUE,FALSE)</formula>
    </cfRule>
  </conditionalFormatting>
  <conditionalFormatting sqref="C32">
    <cfRule type="expression" dxfId="1" priority="1">
      <formula>IF($L32="I",TRUE,FALSE)</formula>
    </cfRule>
    <cfRule type="expression" dxfId="0" priority="2">
      <formula>IF($L32="T",TRUE,FALSE)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21" sqref="C21"/>
    </sheetView>
  </sheetViews>
  <sheetFormatPr defaultRowHeight="15" x14ac:dyDescent="0.25"/>
  <cols>
    <col min="1" max="1" width="16.5703125" customWidth="1"/>
    <col min="4" max="4" width="54" customWidth="1"/>
  </cols>
  <sheetData>
    <row r="1" spans="1:4" x14ac:dyDescent="0.25">
      <c r="A1" t="s">
        <v>69</v>
      </c>
    </row>
    <row r="3" spans="1:4" x14ac:dyDescent="0.25">
      <c r="A3" t="s">
        <v>70</v>
      </c>
      <c r="B3">
        <f>24.25*3.4*2</f>
        <v>164.9</v>
      </c>
      <c r="C3" t="s">
        <v>16</v>
      </c>
      <c r="D3" t="s">
        <v>71</v>
      </c>
    </row>
    <row r="4" spans="1:4" x14ac:dyDescent="0.25">
      <c r="A4" t="s">
        <v>72</v>
      </c>
      <c r="B4">
        <v>33.36</v>
      </c>
      <c r="C4" t="s">
        <v>16</v>
      </c>
    </row>
    <row r="5" spans="1:4" x14ac:dyDescent="0.25">
      <c r="A5" t="s">
        <v>73</v>
      </c>
      <c r="B5">
        <v>28.56</v>
      </c>
      <c r="C5" t="s">
        <v>16</v>
      </c>
    </row>
    <row r="7" spans="1:4" x14ac:dyDescent="0.25">
      <c r="A7" t="s">
        <v>68</v>
      </c>
      <c r="B7">
        <f>B3+B4+B5</f>
        <v>226.82</v>
      </c>
      <c r="C7" t="s">
        <v>16</v>
      </c>
    </row>
    <row r="10" spans="1:4" x14ac:dyDescent="0.25">
      <c r="A10" t="s">
        <v>74</v>
      </c>
    </row>
    <row r="12" spans="1:4" x14ac:dyDescent="0.25">
      <c r="A12" t="s">
        <v>75</v>
      </c>
      <c r="B12">
        <v>194</v>
      </c>
      <c r="C12" t="s">
        <v>16</v>
      </c>
    </row>
    <row r="14" spans="1:4" x14ac:dyDescent="0.25">
      <c r="A14" t="s">
        <v>80</v>
      </c>
    </row>
    <row r="15" spans="1:4" x14ac:dyDescent="0.25">
      <c r="A15" t="s">
        <v>76</v>
      </c>
      <c r="B15">
        <f>63.2*2</f>
        <v>126.4</v>
      </c>
      <c r="C15" t="s">
        <v>16</v>
      </c>
      <c r="D15" t="s">
        <v>78</v>
      </c>
    </row>
    <row r="16" spans="1:4" x14ac:dyDescent="0.25">
      <c r="A16" t="s">
        <v>77</v>
      </c>
      <c r="B16">
        <f>63.2*1</f>
        <v>63.2</v>
      </c>
      <c r="C16" t="s">
        <v>16</v>
      </c>
      <c r="D16" t="s">
        <v>79</v>
      </c>
    </row>
    <row r="19" spans="1:3" x14ac:dyDescent="0.25">
      <c r="A19" t="s">
        <v>81</v>
      </c>
      <c r="B19">
        <f>B16+B12+B7</f>
        <v>484.02</v>
      </c>
      <c r="C19" t="s">
        <v>16</v>
      </c>
    </row>
    <row r="20" spans="1:3" x14ac:dyDescent="0.25">
      <c r="A20" t="s">
        <v>82</v>
      </c>
      <c r="B20">
        <f>B15</f>
        <v>126.4</v>
      </c>
      <c r="C20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CRONOGRAMA</vt:lpstr>
      <vt:lpstr>PLANILHA</vt:lpstr>
      <vt:lpstr>MEMÓRIA</vt:lpstr>
      <vt:lpstr>pintura</vt:lpstr>
      <vt:lpstr>CRONOGRAMA!Area_de_impressao</vt:lpstr>
      <vt:lpstr>MEMÓRIA!Area_de_impressao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Camila Rodrigues de Moraes Claudio</cp:lastModifiedBy>
  <cp:lastPrinted>2023-04-27T19:20:54Z</cp:lastPrinted>
  <dcterms:created xsi:type="dcterms:W3CDTF">2022-07-04T16:22:37Z</dcterms:created>
  <dcterms:modified xsi:type="dcterms:W3CDTF">2023-04-28T16:18:39Z</dcterms:modified>
</cp:coreProperties>
</file>