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feitura\Desktop\LICITAÇÃO LOMBADAS\"/>
    </mc:Choice>
  </mc:AlternateContent>
  <bookViews>
    <workbookView xWindow="0" yWindow="0" windowWidth="24000" windowHeight="9765" activeTab="1"/>
  </bookViews>
  <sheets>
    <sheet name="COMPOSIÇÕES" sheetId="9" r:id="rId1"/>
    <sheet name="PLANILHA" sheetId="7" r:id="rId2"/>
    <sheet name="MEMÓRIA CÁLCULO" sheetId="3" r:id="rId3"/>
  </sheets>
  <definedNames>
    <definedName name="_xlnm.Print_Area" localSheetId="0">COMPOSIÇÕES!$A$1:$I$67</definedName>
    <definedName name="_xlnm.Print_Area" localSheetId="1">PLANILHA!$A$1:$H$43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7" l="1"/>
  <c r="H35" i="7" s="1"/>
  <c r="H34" i="7" s="1"/>
  <c r="G33" i="7"/>
  <c r="H33" i="7" s="1"/>
  <c r="H32" i="7" s="1"/>
  <c r="G31" i="7"/>
  <c r="H31" i="7" s="1"/>
  <c r="H30" i="7" s="1"/>
  <c r="F59" i="9"/>
  <c r="F54" i="9"/>
  <c r="F49" i="9"/>
  <c r="H60" i="9"/>
  <c r="I60" i="9" s="1"/>
  <c r="H59" i="9"/>
  <c r="H55" i="9"/>
  <c r="I55" i="9" s="1"/>
  <c r="I54" i="9"/>
  <c r="H54" i="9"/>
  <c r="H50" i="9"/>
  <c r="I50" i="9" s="1"/>
  <c r="H49" i="9"/>
  <c r="I59" i="9" l="1"/>
  <c r="I61" i="9" s="1"/>
  <c r="I56" i="9"/>
  <c r="I49" i="9"/>
  <c r="I51" i="9" s="1"/>
  <c r="H45" i="9"/>
  <c r="I45" i="9" s="1"/>
  <c r="H40" i="9"/>
  <c r="I40" i="9" s="1"/>
  <c r="H35" i="9" l="1"/>
  <c r="I35" i="9" s="1"/>
  <c r="H44" i="9"/>
  <c r="H39" i="9"/>
  <c r="H34" i="9"/>
  <c r="H30" i="9"/>
  <c r="H29" i="9"/>
  <c r="H25" i="9"/>
  <c r="H24" i="9"/>
  <c r="H20" i="9"/>
  <c r="H19" i="9"/>
  <c r="P19" i="3"/>
  <c r="J19" i="3"/>
  <c r="D19" i="3"/>
  <c r="Q13" i="3"/>
  <c r="K13" i="3"/>
  <c r="E13" i="3"/>
  <c r="O15" i="3"/>
  <c r="O14" i="3"/>
  <c r="P9" i="3"/>
  <c r="P5" i="3"/>
  <c r="J9" i="3"/>
  <c r="D9" i="3"/>
  <c r="I15" i="3"/>
  <c r="K15" i="3" s="1"/>
  <c r="I14" i="3"/>
  <c r="J5" i="3"/>
  <c r="C15" i="3"/>
  <c r="E15" i="3" s="1"/>
  <c r="C14" i="3"/>
  <c r="D5" i="3"/>
  <c r="F23" i="7"/>
  <c r="F21" i="7"/>
  <c r="F19" i="7"/>
  <c r="E14" i="3" l="1"/>
  <c r="F34" i="9"/>
  <c r="I34" i="9" s="1"/>
  <c r="I36" i="9" s="1"/>
  <c r="G25" i="7" s="1"/>
  <c r="K14" i="3"/>
  <c r="F39" i="9"/>
  <c r="I39" i="9" s="1"/>
  <c r="I41" i="9" s="1"/>
  <c r="G27" i="7" s="1"/>
  <c r="H27" i="7" s="1"/>
  <c r="H26" i="7" s="1"/>
  <c r="Q14" i="3"/>
  <c r="F44" i="9"/>
  <c r="I44" i="9" s="1"/>
  <c r="I46" i="9" s="1"/>
  <c r="G29" i="7" s="1"/>
  <c r="H29" i="7" s="1"/>
  <c r="H28" i="7" s="1"/>
  <c r="I20" i="9"/>
  <c r="I30" i="9"/>
  <c r="I19" i="9"/>
  <c r="I24" i="9"/>
  <c r="I29" i="9"/>
  <c r="I31" i="9" s="1"/>
  <c r="I25" i="9"/>
  <c r="Q15" i="3"/>
  <c r="I26" i="9" l="1"/>
  <c r="G21" i="7" s="1"/>
  <c r="G23" i="7"/>
  <c r="H23" i="7" s="1"/>
  <c r="I21" i="9"/>
  <c r="G19" i="7" s="1"/>
  <c r="H25" i="7"/>
  <c r="H24" i="7" s="1"/>
  <c r="H22" i="7" l="1"/>
  <c r="H21" i="7" l="1"/>
  <c r="H19" i="7"/>
  <c r="H18" i="7" l="1"/>
  <c r="H20" i="7"/>
  <c r="H36" i="7" s="1"/>
</calcChain>
</file>

<file path=xl/sharedStrings.xml><?xml version="1.0" encoding="utf-8"?>
<sst xmlns="http://schemas.openxmlformats.org/spreadsheetml/2006/main" count="356" uniqueCount="134">
  <si>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</si>
  <si>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</si>
  <si>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</si>
  <si>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</si>
  <si>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</si>
  <si>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</si>
  <si>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</si>
  <si>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</si>
  <si>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PLANILHA ORÇAMENTÁRIA</t>
  </si>
  <si>
    <t>OBRA:</t>
  </si>
  <si>
    <t>LOCAL:</t>
  </si>
  <si>
    <t>REFERÊNCIA:</t>
  </si>
  <si>
    <t>BDI:</t>
  </si>
  <si>
    <t>M2</t>
  </si>
  <si>
    <t>Álvaro Floriam Gebraiel Bellaz</t>
  </si>
  <si>
    <t>Engenheiro Civil</t>
  </si>
  <si>
    <t>Secretário de Obras e Planejamento</t>
  </si>
  <si>
    <t>CREA: 507.011.280-5</t>
  </si>
  <si>
    <t>CDHU</t>
  </si>
  <si>
    <t>CÓDIGO</t>
  </si>
  <si>
    <t>INSTALAÇÃO DE REDUTORES DE VELOCIDADE E DE FAIXA ELEVADA PARA PEDESTRES EM VIAS PÚBLICAS DO MUNICÍPIO</t>
  </si>
  <si>
    <t>DIVERSAS VIAS DO MUNICÍPIO</t>
  </si>
  <si>
    <t>BOLETIM CDHU VERSÃO 198 - SEM DESONERAÇÃO</t>
  </si>
  <si>
    <t>1.</t>
  </si>
  <si>
    <t>2.</t>
  </si>
  <si>
    <t>3.</t>
  </si>
  <si>
    <t>70.01.030</t>
  </si>
  <si>
    <t>Sinalização horizontal em tinta a base de resina acrílica emulsionada em água</t>
  </si>
  <si>
    <t>70.02.022</t>
  </si>
  <si>
    <t>Placa para sinalização viária em chapa de aço, totalmente refletiva com película IA/IA - área até 2,0 m²</t>
  </si>
  <si>
    <t>70.03.001</t>
  </si>
  <si>
    <t>4.</t>
  </si>
  <si>
    <t>Coluna simples (PP), diâmetro de 2 1/2´ e comprimento de 3,6 m</t>
  </si>
  <si>
    <t>70.04.001</t>
  </si>
  <si>
    <t>1.1</t>
  </si>
  <si>
    <t>1.2</t>
  </si>
  <si>
    <t>2.1</t>
  </si>
  <si>
    <t>2.2</t>
  </si>
  <si>
    <t>3.1</t>
  </si>
  <si>
    <t>3.2</t>
  </si>
  <si>
    <t>4.1</t>
  </si>
  <si>
    <t>4.2</t>
  </si>
  <si>
    <t>QUANTIDADE ESTIMADA (UNID.)</t>
  </si>
  <si>
    <t>LARGURA DA LOMBADA CONFORME RESOLUÇÃO CONTRAN (M)</t>
  </si>
  <si>
    <t>LARGURA  MÉDIA DAS VIAS URBANAS (M)</t>
  </si>
  <si>
    <t>TOTAL (M2)</t>
  </si>
  <si>
    <t>LOMBADA TIPO A</t>
  </si>
  <si>
    <t>EXECUÇÃO DA LOMBADA</t>
  </si>
  <si>
    <t>SINALIZAÇÃO VIÁRIA HORIZONTAL</t>
  </si>
  <si>
    <t>ÁREA DE PINTURA PARA LOMBADA COM VIAS MÉDIAS DE 8,00 M DE LARGURA (M2)</t>
  </si>
  <si>
    <t>SINALIZAÇÃO VIÁRIA VERTICAL</t>
  </si>
  <si>
    <t>MODELO PLACA</t>
  </si>
  <si>
    <t>ÁREA DA PLACA (M2)</t>
  </si>
  <si>
    <t>R-19</t>
  </si>
  <si>
    <t xml:space="preserve">A-18 </t>
  </si>
  <si>
    <t>A-18 COM SETA</t>
  </si>
  <si>
    <t>LOMBADA TIPO B</t>
  </si>
  <si>
    <t>QUANT. DE LOMBADAS (UNID.)</t>
  </si>
  <si>
    <t>TOTAL(M2)</t>
  </si>
  <si>
    <t>FAIXA ELEVADA</t>
  </si>
  <si>
    <t>A-32 OU A-33</t>
  </si>
  <si>
    <t>QUANT. LOMBADAS (UNID.)</t>
  </si>
  <si>
    <t>POSTE DE FIXAÇÃO LOMBADAS</t>
  </si>
  <si>
    <t>DESCRIÇÃO</t>
  </si>
  <si>
    <t>POSTE GALVANIZADO</t>
  </si>
  <si>
    <t>QUANT. POR LOMBADA (UNID.)</t>
  </si>
  <si>
    <t>TOTAL (UNID.)</t>
  </si>
  <si>
    <t>5.</t>
  </si>
  <si>
    <t>5.1</t>
  </si>
  <si>
    <t>5.2</t>
  </si>
  <si>
    <t>6.</t>
  </si>
  <si>
    <t>6.1</t>
  </si>
  <si>
    <t>6.2</t>
  </si>
  <si>
    <t>COMPOSIÇÃO 01</t>
  </si>
  <si>
    <t>VALOR DO M2 LOMBADA TIPO A</t>
  </si>
  <si>
    <t>VALOR DO M2 LOMBADA TIPO B</t>
  </si>
  <si>
    <t>COMPOSIÇÃO 02</t>
  </si>
  <si>
    <t>COMPOSIÇÃO 03</t>
  </si>
  <si>
    <t>COMPOSIÇÃO 04</t>
  </si>
  <si>
    <t>COMPOSIÇÃO 05</t>
  </si>
  <si>
    <t>VALOR DO CONJUNTO DE SINALIZAÇÃO VERTICAL POR LOMBADA TIPO A</t>
  </si>
  <si>
    <t>VALOR DO CONJUNTO DE SINALIZAÇÃO VERTICAL POR LOMBADA TIPO B</t>
  </si>
  <si>
    <t>VALOR DO CONJUNTO DE SINALIZAÇÃO VERTICAL POR FAIXA ELEVADA</t>
  </si>
  <si>
    <t>PLANILHA DE COMPOSIÇÃO DE SERVIÇOS</t>
  </si>
  <si>
    <t>Ondulação transversal em massa asfáltica - lombada tipo "A" de vias com execução de recapeamento e sinalização horizontal</t>
  </si>
  <si>
    <t>Ondulação transversal em massa asfáltica - lombada tipo "B" de vias com execução de recapeamento e sinalização horizontal</t>
  </si>
  <si>
    <t>Faixa elevada para travessia de pedestres em massa asfáltica - lombofaixa de vias com execução de recapeamento e sinalização horizontal</t>
  </si>
  <si>
    <t>Sinalização vertical para lombada tipo B</t>
  </si>
  <si>
    <t>Sinalização vertical para faixa elevada</t>
  </si>
  <si>
    <t>Sinalização vertical para lombada tipo A</t>
  </si>
  <si>
    <t>CONJ.</t>
  </si>
  <si>
    <t>COMPOSIÇÃO 06</t>
  </si>
  <si>
    <t>Tietê, 18 de setembro de 2025</t>
  </si>
  <si>
    <t>Ondulação transversal em massa asfáltica - lombada tipo "A" - conservação de vias urbanas sem execução de recapeamento</t>
  </si>
  <si>
    <t>70.20.010</t>
  </si>
  <si>
    <t>Ondulação transversal em massa asfáltica - lombada tipo "B" - conservação de vias urbanas sem execução de recapeamento</t>
  </si>
  <si>
    <t>70.20.011</t>
  </si>
  <si>
    <t>Faixa elevada para travessia de pedestres em massa asfáltica - lombafaixa - conservação de vias sem execução de recapeamento</t>
  </si>
  <si>
    <t>70.20.001</t>
  </si>
  <si>
    <t>QUANT. ESTIMADA</t>
  </si>
  <si>
    <t>Ondulação transversal em massa asfáltica - lombada tipo "A" - conservação de vias urbanas sem execução de recapeamento e com a execução de sinalização viária horizontal</t>
  </si>
  <si>
    <t>Ondulação transversal em massa asfáltica - lombada tipo "B" - conservação de vias urbanas sem execução de recapeamento e com a execução de sinalização viária horizontal</t>
  </si>
  <si>
    <t>Faixa elevada para travessia de pedestres em massa asfáltica - lombafaixa - conservação de vias sem execução de recapeamento e com a execução de sinalização viária horizontal</t>
  </si>
  <si>
    <t>ONDULAÇÃO TRANSVERSAL TIPO A</t>
  </si>
  <si>
    <t>ONDULAÇÃO TRANSVERSAL TIPO B</t>
  </si>
  <si>
    <t xml:space="preserve">FAIXA ELEVADA PARA TRAVESSIA DE PEDESTRES </t>
  </si>
  <si>
    <t>Sinalização vertical para lombada tipo A em vias de mão dupla</t>
  </si>
  <si>
    <t>Sinalização vertical para lombada tipo B em vias de mão dupla</t>
  </si>
  <si>
    <t>Sinalização vertical para faixa elevada em vias de mão dupla</t>
  </si>
  <si>
    <t>COMPOSIÇÃO 07</t>
  </si>
  <si>
    <t>Sinalização vertical para lombada tipo A em vias de mão única</t>
  </si>
  <si>
    <t>7.1</t>
  </si>
  <si>
    <t>7.2</t>
  </si>
  <si>
    <t>COMPOSIÇÃO 08</t>
  </si>
  <si>
    <t>Sinalização vertical para lombada tipo B em vias de mão única</t>
  </si>
  <si>
    <t>8.1</t>
  </si>
  <si>
    <t>8.2</t>
  </si>
  <si>
    <t>Sinalização vertical para faixa elevada  em vias de mão única</t>
  </si>
  <si>
    <t>COMPOSIÇÃO 09</t>
  </si>
  <si>
    <t>9.1</t>
  </si>
  <si>
    <t>9.</t>
  </si>
  <si>
    <t>9.2</t>
  </si>
  <si>
    <t>SINALIZAÇÃO VERTICAL PARA LOMBADA TIPO A EM VIAS DE MÃO DUPLA</t>
  </si>
  <si>
    <t>SINALIZAÇÃO VERTICAL PARA LOMBADA TIPO B EM VIAS DE MÃO DUPLA</t>
  </si>
  <si>
    <t>SINALIZAÇÃO VERTICAL PARA FAIXA ELEVADA EM VIAS DE MÃO DUPLA</t>
  </si>
  <si>
    <t>7.</t>
  </si>
  <si>
    <t>8.</t>
  </si>
  <si>
    <t>SINALIZAÇÃO VERTICAL PARA LOMBADA TIPO A EM VIAS DE MÃO ÚNICA</t>
  </si>
  <si>
    <t>SINALIZAÇÃO VERTICAL PARA LOMBADA TIPO B EM VIAS DE MÃO ÚNICA</t>
  </si>
  <si>
    <t>SINALIZAÇÃO VERTICAL PARA FAIXA ELEVADA EM VIAS DE MÃO ÚNICA</t>
  </si>
  <si>
    <t xml:space="preserve">TOTAL </t>
  </si>
  <si>
    <t>Camila Rodrigues de Moraes Claudio</t>
  </si>
  <si>
    <t>Arquiteta e Urbanista</t>
  </si>
  <si>
    <t>CAU: A63145-0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</si>
</sst>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44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2" fontId="0" fillId="0" borderId="0" xfId="0" applyNumberFormat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0" fontId="0" fillId="0" borderId="0" xfId="0" applyNumberForma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4" fontId="0" fillId="0" borderId="0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0" fillId="0" borderId="0" xfId="0" applyNumberFormat="1"/>
    <xf numFmtId="2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/>
    <xf numFmtId="164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2" fontId="0" fillId="0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44" fontId="1" fillId="0" borderId="5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44" fontId="1" fillId="0" borderId="0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44" fontId="1" fillId="2" borderId="5" xfId="0" applyNumberFormat="1" applyFont="1" applyFill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4" fontId="0" fillId="0" borderId="7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2" fontId="0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4" fontId="0" fillId="0" borderId="10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7</xdr:col>
      <xdr:colOff>809625</xdr:colOff>
      <xdr:row>8</xdr:row>
      <xdr:rowOff>189580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8100"/>
          <a:ext cx="8839200" cy="1665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7</xdr:col>
      <xdr:colOff>333375</xdr:colOff>
      <xdr:row>8</xdr:row>
      <xdr:rowOff>8264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8100"/>
          <a:ext cx="7877175" cy="1484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L110"/>
  <sheetViews>
    <sheetView topLeftCell="A48" zoomScaleNormal="100" workbookViewId="0">
      <selection activeCell="D68" sqref="D68"/>
    </sheetView>
  </sheetViews>
  <sheetFormatPr defaultRowHeight="15" x14ac:dyDescent="0.25"/>
  <cols>
    <col min="1" max="1" width="16.85546875" style="3" customWidth="1"/>
    <col min="2" max="2" width="11.7109375" style="1" customWidth="1"/>
    <col min="3" max="3" width="12.42578125" style="1" customWidth="1"/>
    <col min="4" max="4" width="46" customWidth="1"/>
    <col min="5" max="5" width="11.28515625" style="32" customWidth="1"/>
    <col min="6" max="6" width="11" style="3" customWidth="1"/>
    <col min="7" max="7" width="13.5703125" style="32" customWidth="1"/>
    <col min="8" max="8" width="14.140625" style="32" customWidth="1"/>
    <col min="9" max="9" width="18" style="3" customWidth="1"/>
    <col min="11" max="11" width="12.140625" customWidth="1"/>
  </cols>
  <sheetData>
    <row r="7" spans="1:9" ht="14.25" customHeight="1" x14ac:dyDescent="0.25"/>
    <row r="10" spans="1:9" ht="25.5" customHeight="1" x14ac:dyDescent="0.25">
      <c r="A10" s="42" t="s">
        <v>83</v>
      </c>
      <c r="B10" s="42"/>
      <c r="C10" s="42"/>
      <c r="D10" s="42"/>
      <c r="E10" s="42"/>
      <c r="F10" s="42"/>
      <c r="G10" s="42"/>
      <c r="H10" s="42"/>
      <c r="I10" s="42"/>
    </row>
    <row r="11" spans="1:9" ht="15.75" customHeight="1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6" t="s">
        <v>9</v>
      </c>
      <c r="B12" s="43" t="s">
        <v>20</v>
      </c>
      <c r="C12" s="43"/>
      <c r="D12" s="43"/>
      <c r="E12" s="43"/>
      <c r="F12" s="43"/>
      <c r="G12" s="43"/>
      <c r="H12" s="43"/>
      <c r="I12" s="43"/>
    </row>
    <row r="13" spans="1:9" x14ac:dyDescent="0.25">
      <c r="A13" s="6" t="s">
        <v>10</v>
      </c>
      <c r="B13" s="43" t="s">
        <v>21</v>
      </c>
      <c r="C13" s="43"/>
      <c r="D13" s="43"/>
      <c r="E13" s="43"/>
      <c r="F13" s="43"/>
      <c r="G13" s="43"/>
      <c r="H13" s="43"/>
      <c r="I13" s="43"/>
    </row>
    <row r="14" spans="1:9" x14ac:dyDescent="0.25">
      <c r="A14" s="7" t="s">
        <v>11</v>
      </c>
      <c r="B14" s="43" t="s">
        <v>22</v>
      </c>
      <c r="C14" s="43"/>
      <c r="D14" s="43"/>
      <c r="E14" s="43"/>
      <c r="F14" s="43"/>
      <c r="G14" s="43"/>
      <c r="H14" s="43"/>
      <c r="I14" s="43"/>
    </row>
    <row r="15" spans="1:9" x14ac:dyDescent="0.25">
      <c r="A15" s="6" t="s">
        <v>12</v>
      </c>
      <c r="B15" s="8">
        <v>0.22</v>
      </c>
      <c r="C15" s="8"/>
    </row>
    <row r="17" spans="1:12" s="2" customFormat="1" ht="24" customHeight="1" x14ac:dyDescent="0.25">
      <c r="A17" s="35" t="s">
        <v>73</v>
      </c>
      <c r="B17" s="88" t="s">
        <v>84</v>
      </c>
      <c r="C17" s="89"/>
      <c r="D17" s="89"/>
      <c r="E17" s="89"/>
      <c r="F17" s="89"/>
      <c r="G17" s="89"/>
      <c r="H17" s="89"/>
      <c r="I17" s="90"/>
    </row>
    <row r="18" spans="1:12" s="2" customFormat="1" ht="50.25" customHeight="1" x14ac:dyDescent="0.25">
      <c r="A18" s="30" t="s">
        <v>0</v>
      </c>
      <c r="B18" s="11" t="s">
        <v>19</v>
      </c>
      <c r="C18" s="11" t="s">
        <v>1</v>
      </c>
      <c r="D18" s="12" t="s">
        <v>2</v>
      </c>
      <c r="E18" s="13" t="s">
        <v>4</v>
      </c>
      <c r="F18" s="11" t="s">
        <v>3</v>
      </c>
      <c r="G18" s="13" t="s">
        <v>5</v>
      </c>
      <c r="H18" s="13" t="s">
        <v>6</v>
      </c>
      <c r="I18" s="11" t="s">
        <v>7</v>
      </c>
    </row>
    <row r="19" spans="1:12" s="2" customFormat="1" ht="45" x14ac:dyDescent="0.25">
      <c r="A19" s="20" t="s">
        <v>34</v>
      </c>
      <c r="B19" s="20" t="s">
        <v>26</v>
      </c>
      <c r="C19" s="20" t="s">
        <v>18</v>
      </c>
      <c r="D19" s="19" t="s">
        <v>93</v>
      </c>
      <c r="E19" s="21" t="s">
        <v>13</v>
      </c>
      <c r="F19" s="20">
        <v>1</v>
      </c>
      <c r="G19" s="21">
        <v>270.58999999999997</v>
      </c>
      <c r="H19" s="21">
        <f>G19*(1+$B$15)</f>
        <v>330.11979999999994</v>
      </c>
      <c r="I19" s="22">
        <f>H19*F19</f>
        <v>330.11979999999994</v>
      </c>
      <c r="L19" s="24"/>
    </row>
    <row r="20" spans="1:12" s="2" customFormat="1" ht="30" x14ac:dyDescent="0.25">
      <c r="A20" s="20" t="s">
        <v>35</v>
      </c>
      <c r="B20" s="23" t="s">
        <v>94</v>
      </c>
      <c r="C20" s="20" t="s">
        <v>18</v>
      </c>
      <c r="D20" s="38" t="s">
        <v>27</v>
      </c>
      <c r="E20" s="21" t="s">
        <v>13</v>
      </c>
      <c r="F20" s="21">
        <v>0.33200000000000002</v>
      </c>
      <c r="G20" s="21">
        <v>44.48</v>
      </c>
      <c r="H20" s="21">
        <f>G20*(1+$B$15)</f>
        <v>54.265599999999992</v>
      </c>
      <c r="I20" s="22">
        <f>H20*F20</f>
        <v>18.0161792</v>
      </c>
    </row>
    <row r="21" spans="1:12" s="2" customFormat="1" ht="25.5" customHeight="1" x14ac:dyDescent="0.25">
      <c r="A21" s="86"/>
      <c r="B21" s="72"/>
      <c r="C21" s="82"/>
      <c r="D21" s="83"/>
      <c r="E21" s="87" t="s">
        <v>74</v>
      </c>
      <c r="F21" s="87"/>
      <c r="G21" s="87"/>
      <c r="H21" s="87"/>
      <c r="I21" s="84">
        <f>I19+I20</f>
        <v>348.13597919999995</v>
      </c>
    </row>
    <row r="22" spans="1:12" ht="20.25" customHeight="1" x14ac:dyDescent="0.25">
      <c r="A22" s="35" t="s">
        <v>76</v>
      </c>
      <c r="B22" s="88" t="s">
        <v>85</v>
      </c>
      <c r="C22" s="89"/>
      <c r="D22" s="89"/>
      <c r="E22" s="14"/>
      <c r="F22" s="36"/>
      <c r="G22" s="14"/>
      <c r="H22" s="14"/>
      <c r="I22" s="15"/>
    </row>
    <row r="23" spans="1:12" ht="45" customHeight="1" x14ac:dyDescent="0.25">
      <c r="A23" s="30" t="s">
        <v>0</v>
      </c>
      <c r="B23" s="11" t="s">
        <v>19</v>
      </c>
      <c r="C23" s="11" t="s">
        <v>1</v>
      </c>
      <c r="D23" s="12" t="s">
        <v>2</v>
      </c>
      <c r="E23" s="13" t="s">
        <v>4</v>
      </c>
      <c r="F23" s="11" t="s">
        <v>3</v>
      </c>
      <c r="G23" s="13" t="s">
        <v>5</v>
      </c>
      <c r="H23" s="13" t="s">
        <v>6</v>
      </c>
      <c r="I23" s="11" t="s">
        <v>7</v>
      </c>
    </row>
    <row r="24" spans="1:12" ht="45" x14ac:dyDescent="0.25">
      <c r="A24" s="9" t="s">
        <v>36</v>
      </c>
      <c r="B24" s="9" t="s">
        <v>96</v>
      </c>
      <c r="C24" s="20" t="s">
        <v>18</v>
      </c>
      <c r="D24" s="16" t="s">
        <v>95</v>
      </c>
      <c r="E24" s="10" t="s">
        <v>13</v>
      </c>
      <c r="F24" s="9">
        <v>1</v>
      </c>
      <c r="G24" s="10">
        <v>272.39</v>
      </c>
      <c r="H24" s="21">
        <f t="shared" ref="H24" si="0">G24*(1+$B$15)</f>
        <v>332.31579999999997</v>
      </c>
      <c r="I24" s="22">
        <f>H24*F24</f>
        <v>332.31579999999997</v>
      </c>
    </row>
    <row r="25" spans="1:12" ht="30" x14ac:dyDescent="0.25">
      <c r="A25" s="9" t="s">
        <v>37</v>
      </c>
      <c r="B25" s="23" t="s">
        <v>28</v>
      </c>
      <c r="C25" s="20" t="s">
        <v>18</v>
      </c>
      <c r="D25" s="38" t="s">
        <v>27</v>
      </c>
      <c r="E25" s="21" t="s">
        <v>13</v>
      </c>
      <c r="F25" s="21">
        <v>0.33200000000000002</v>
      </c>
      <c r="G25" s="21">
        <v>44.48</v>
      </c>
      <c r="H25" s="21">
        <f>G25*(1+$B$15)</f>
        <v>54.265599999999992</v>
      </c>
      <c r="I25" s="22">
        <f>H25*F25</f>
        <v>18.0161792</v>
      </c>
    </row>
    <row r="26" spans="1:12" ht="24.75" customHeight="1" x14ac:dyDescent="0.25">
      <c r="A26" s="86"/>
      <c r="B26" s="72"/>
      <c r="C26" s="82"/>
      <c r="D26" s="83"/>
      <c r="E26" s="87" t="s">
        <v>75</v>
      </c>
      <c r="F26" s="87"/>
      <c r="G26" s="87"/>
      <c r="H26" s="87"/>
      <c r="I26" s="84">
        <f>I25+I24</f>
        <v>350.33197919999998</v>
      </c>
    </row>
    <row r="27" spans="1:12" ht="24" customHeight="1" x14ac:dyDescent="0.25">
      <c r="A27" s="35" t="s">
        <v>77</v>
      </c>
      <c r="B27" s="88" t="s">
        <v>86</v>
      </c>
      <c r="C27" s="89"/>
      <c r="D27" s="89"/>
      <c r="E27" s="14"/>
      <c r="F27" s="36"/>
      <c r="G27" s="14"/>
      <c r="H27" s="14"/>
      <c r="I27" s="15"/>
    </row>
    <row r="28" spans="1:12" ht="48" customHeight="1" x14ac:dyDescent="0.25">
      <c r="A28" s="30" t="s">
        <v>0</v>
      </c>
      <c r="B28" s="11" t="s">
        <v>19</v>
      </c>
      <c r="C28" s="11" t="s">
        <v>1</v>
      </c>
      <c r="D28" s="12" t="s">
        <v>2</v>
      </c>
      <c r="E28" s="13" t="s">
        <v>4</v>
      </c>
      <c r="F28" s="11" t="s">
        <v>3</v>
      </c>
      <c r="G28" s="13" t="s">
        <v>5</v>
      </c>
      <c r="H28" s="13" t="s">
        <v>6</v>
      </c>
      <c r="I28" s="11" t="s">
        <v>7</v>
      </c>
    </row>
    <row r="29" spans="1:12" ht="47.25" customHeight="1" x14ac:dyDescent="0.25">
      <c r="A29" s="20" t="s">
        <v>38</v>
      </c>
      <c r="B29" s="20" t="s">
        <v>98</v>
      </c>
      <c r="C29" s="20" t="s">
        <v>18</v>
      </c>
      <c r="D29" s="19" t="s">
        <v>97</v>
      </c>
      <c r="E29" s="21" t="s">
        <v>13</v>
      </c>
      <c r="F29" s="20">
        <v>1</v>
      </c>
      <c r="G29" s="21">
        <v>366.73</v>
      </c>
      <c r="H29" s="21">
        <f t="shared" ref="H29" si="1">G29*(1+$B$15)</f>
        <v>447.41059999999999</v>
      </c>
      <c r="I29" s="22">
        <f>H29*F29</f>
        <v>447.41059999999999</v>
      </c>
    </row>
    <row r="30" spans="1:12" ht="30" x14ac:dyDescent="0.25">
      <c r="A30" s="20" t="s">
        <v>39</v>
      </c>
      <c r="B30" s="23" t="s">
        <v>28</v>
      </c>
      <c r="C30" s="20" t="s">
        <v>18</v>
      </c>
      <c r="D30" s="38" t="s">
        <v>27</v>
      </c>
      <c r="E30" s="21" t="s">
        <v>13</v>
      </c>
      <c r="F30" s="21">
        <v>0.25</v>
      </c>
      <c r="G30" s="21">
        <v>44.48</v>
      </c>
      <c r="H30" s="21">
        <f>G30*(1+$B$15)</f>
        <v>54.265599999999992</v>
      </c>
      <c r="I30" s="22">
        <f>H30*F30</f>
        <v>13.566399999999998</v>
      </c>
    </row>
    <row r="31" spans="1:12" ht="27" customHeight="1" x14ac:dyDescent="0.25">
      <c r="A31" s="86"/>
      <c r="B31" s="72"/>
      <c r="C31" s="82"/>
      <c r="D31" s="83"/>
      <c r="E31" s="87" t="s">
        <v>75</v>
      </c>
      <c r="F31" s="87"/>
      <c r="G31" s="87"/>
      <c r="H31" s="87"/>
      <c r="I31" s="84">
        <f>I30+I29</f>
        <v>460.97699999999998</v>
      </c>
    </row>
    <row r="32" spans="1:12" x14ac:dyDescent="0.25">
      <c r="A32" s="35" t="s">
        <v>78</v>
      </c>
      <c r="B32" s="33" t="s">
        <v>106</v>
      </c>
      <c r="C32" s="34"/>
      <c r="D32" s="34"/>
      <c r="E32" s="14"/>
      <c r="F32" s="36"/>
      <c r="G32" s="14"/>
      <c r="H32" s="14"/>
      <c r="I32" s="15"/>
    </row>
    <row r="33" spans="1:11" ht="45" x14ac:dyDescent="0.25">
      <c r="A33" s="30" t="s">
        <v>0</v>
      </c>
      <c r="B33" s="11" t="s">
        <v>19</v>
      </c>
      <c r="C33" s="11" t="s">
        <v>1</v>
      </c>
      <c r="D33" s="12" t="s">
        <v>2</v>
      </c>
      <c r="E33" s="13" t="s">
        <v>4</v>
      </c>
      <c r="F33" s="11" t="s">
        <v>3</v>
      </c>
      <c r="G33" s="13" t="s">
        <v>5</v>
      </c>
      <c r="H33" s="13" t="s">
        <v>6</v>
      </c>
      <c r="I33" s="11" t="s">
        <v>7</v>
      </c>
    </row>
    <row r="34" spans="1:11" ht="45" x14ac:dyDescent="0.25">
      <c r="A34" s="20" t="s">
        <v>40</v>
      </c>
      <c r="B34" s="23" t="s">
        <v>30</v>
      </c>
      <c r="C34" s="20" t="s">
        <v>18</v>
      </c>
      <c r="D34" s="38" t="s">
        <v>29</v>
      </c>
      <c r="E34" s="21" t="s">
        <v>13</v>
      </c>
      <c r="F34" s="21">
        <f>('MEMÓRIA CÁLCULO'!C13+'MEMÓRIA CÁLCULO'!C14+'MEMÓRIA CÁLCULO'!C15)*2</f>
        <v>2.2570000000000001</v>
      </c>
      <c r="G34" s="21">
        <v>1643.4</v>
      </c>
      <c r="H34" s="21">
        <f t="shared" ref="H34:H35" si="2">G34*(1+$B$15)</f>
        <v>2004.9480000000001</v>
      </c>
      <c r="I34" s="22">
        <f>H34*F34</f>
        <v>4525.1676360000001</v>
      </c>
    </row>
    <row r="35" spans="1:11" ht="30" x14ac:dyDescent="0.25">
      <c r="A35" s="20" t="s">
        <v>41</v>
      </c>
      <c r="B35" s="23" t="s">
        <v>33</v>
      </c>
      <c r="C35" s="20" t="s">
        <v>18</v>
      </c>
      <c r="D35" s="39" t="s">
        <v>32</v>
      </c>
      <c r="E35" s="21" t="s">
        <v>4</v>
      </c>
      <c r="F35" s="21">
        <v>4</v>
      </c>
      <c r="G35" s="21">
        <v>1335.36</v>
      </c>
      <c r="H35" s="21">
        <f t="shared" si="2"/>
        <v>1629.1391999999998</v>
      </c>
      <c r="I35" s="22">
        <f>H35*F35</f>
        <v>6516.5567999999994</v>
      </c>
    </row>
    <row r="36" spans="1:11" ht="32.25" customHeight="1" x14ac:dyDescent="0.25">
      <c r="A36" s="86"/>
      <c r="B36" s="72"/>
      <c r="C36" s="82"/>
      <c r="D36" s="83"/>
      <c r="E36" s="87" t="s">
        <v>80</v>
      </c>
      <c r="F36" s="87"/>
      <c r="G36" s="87"/>
      <c r="H36" s="87"/>
      <c r="I36" s="84">
        <f>I34+I35</f>
        <v>11041.724436</v>
      </c>
      <c r="K36" s="31"/>
    </row>
    <row r="37" spans="1:11" ht="17.25" customHeight="1" x14ac:dyDescent="0.25">
      <c r="A37" s="35" t="s">
        <v>79</v>
      </c>
      <c r="B37" s="33" t="s">
        <v>107</v>
      </c>
      <c r="C37" s="34"/>
      <c r="D37" s="34"/>
      <c r="E37" s="14"/>
      <c r="F37" s="36"/>
      <c r="G37" s="14"/>
      <c r="H37" s="14"/>
      <c r="I37" s="15"/>
    </row>
    <row r="38" spans="1:11" ht="49.5" customHeight="1" x14ac:dyDescent="0.25">
      <c r="A38" s="30" t="s">
        <v>0</v>
      </c>
      <c r="B38" s="11" t="s">
        <v>19</v>
      </c>
      <c r="C38" s="11" t="s">
        <v>1</v>
      </c>
      <c r="D38" s="12" t="s">
        <v>2</v>
      </c>
      <c r="E38" s="13" t="s">
        <v>4</v>
      </c>
      <c r="F38" s="11" t="s">
        <v>3</v>
      </c>
      <c r="G38" s="13" t="s">
        <v>5</v>
      </c>
      <c r="H38" s="13" t="s">
        <v>6</v>
      </c>
      <c r="I38" s="11" t="s">
        <v>7</v>
      </c>
    </row>
    <row r="39" spans="1:11" ht="48.75" customHeight="1" x14ac:dyDescent="0.25">
      <c r="A39" s="20" t="s">
        <v>68</v>
      </c>
      <c r="B39" s="23" t="s">
        <v>30</v>
      </c>
      <c r="C39" s="20" t="s">
        <v>18</v>
      </c>
      <c r="D39" s="38" t="s">
        <v>29</v>
      </c>
      <c r="E39" s="21" t="s">
        <v>13</v>
      </c>
      <c r="F39" s="21">
        <f>('MEMÓRIA CÁLCULO'!I13+'MEMÓRIA CÁLCULO'!I14+'MEMÓRIA CÁLCULO'!I15)*2</f>
        <v>2.2570000000000001</v>
      </c>
      <c r="G39" s="21">
        <v>1643.4</v>
      </c>
      <c r="H39" s="21">
        <f t="shared" ref="H39:H40" si="3">G39*(1+$B$15)</f>
        <v>2004.9480000000001</v>
      </c>
      <c r="I39" s="22">
        <f>H39*F39</f>
        <v>4525.1676360000001</v>
      </c>
    </row>
    <row r="40" spans="1:11" ht="48.75" customHeight="1" x14ac:dyDescent="0.25">
      <c r="A40" s="20" t="s">
        <v>69</v>
      </c>
      <c r="B40" s="91" t="s">
        <v>33</v>
      </c>
      <c r="C40" s="92" t="s">
        <v>18</v>
      </c>
      <c r="D40" s="93" t="s">
        <v>32</v>
      </c>
      <c r="E40" s="21" t="s">
        <v>4</v>
      </c>
      <c r="F40" s="21">
        <v>4</v>
      </c>
      <c r="G40" s="21">
        <v>1335.36</v>
      </c>
      <c r="H40" s="21">
        <f t="shared" si="3"/>
        <v>1629.1391999999998</v>
      </c>
      <c r="I40" s="22">
        <f>H40*F40</f>
        <v>6516.5567999999994</v>
      </c>
    </row>
    <row r="41" spans="1:11" ht="32.25" customHeight="1" x14ac:dyDescent="0.25">
      <c r="A41" s="81"/>
      <c r="B41" s="72"/>
      <c r="C41" s="82"/>
      <c r="D41" s="98"/>
      <c r="E41" s="87" t="s">
        <v>81</v>
      </c>
      <c r="F41" s="87"/>
      <c r="G41" s="87"/>
      <c r="H41" s="87"/>
      <c r="I41" s="85">
        <f>I40+I39</f>
        <v>11041.724436</v>
      </c>
    </row>
    <row r="42" spans="1:11" ht="19.5" customHeight="1" x14ac:dyDescent="0.25">
      <c r="A42" s="35" t="s">
        <v>91</v>
      </c>
      <c r="B42" s="94" t="s">
        <v>108</v>
      </c>
      <c r="C42" s="95"/>
      <c r="D42" s="95"/>
      <c r="E42" s="14"/>
      <c r="F42" s="36"/>
      <c r="G42" s="14"/>
      <c r="H42" s="14"/>
      <c r="I42" s="15"/>
    </row>
    <row r="43" spans="1:11" ht="51" customHeight="1" x14ac:dyDescent="0.25">
      <c r="A43" s="30" t="s">
        <v>0</v>
      </c>
      <c r="B43" s="11" t="s">
        <v>19</v>
      </c>
      <c r="C43" s="11" t="s">
        <v>1</v>
      </c>
      <c r="D43" s="12" t="s">
        <v>2</v>
      </c>
      <c r="E43" s="13" t="s">
        <v>4</v>
      </c>
      <c r="F43" s="11" t="s">
        <v>3</v>
      </c>
      <c r="G43" s="13" t="s">
        <v>5</v>
      </c>
      <c r="H43" s="13" t="s">
        <v>6</v>
      </c>
      <c r="I43" s="11" t="s">
        <v>7</v>
      </c>
    </row>
    <row r="44" spans="1:11" ht="46.5" customHeight="1" x14ac:dyDescent="0.25">
      <c r="A44" s="20" t="s">
        <v>71</v>
      </c>
      <c r="B44" s="23" t="s">
        <v>30</v>
      </c>
      <c r="C44" s="20" t="s">
        <v>18</v>
      </c>
      <c r="D44" s="38" t="s">
        <v>29</v>
      </c>
      <c r="E44" s="21" t="s">
        <v>13</v>
      </c>
      <c r="F44" s="21">
        <f>('MEMÓRIA CÁLCULO'!O13+'MEMÓRIA CÁLCULO'!O14+'MEMÓRIA CÁLCULO'!O15)*2</f>
        <v>1.0620000000000001</v>
      </c>
      <c r="G44" s="21">
        <v>1643.4</v>
      </c>
      <c r="H44" s="21">
        <f t="shared" ref="H44:H45" si="4">G44*(1+$B$15)</f>
        <v>2004.9480000000001</v>
      </c>
      <c r="I44" s="22">
        <f>H44*F44</f>
        <v>2129.2547760000002</v>
      </c>
    </row>
    <row r="45" spans="1:11" ht="46.5" customHeight="1" x14ac:dyDescent="0.25">
      <c r="A45" s="20" t="s">
        <v>72</v>
      </c>
      <c r="B45" s="23" t="s">
        <v>33</v>
      </c>
      <c r="C45" s="20" t="s">
        <v>18</v>
      </c>
      <c r="D45" s="39" t="s">
        <v>32</v>
      </c>
      <c r="E45" s="21" t="s">
        <v>4</v>
      </c>
      <c r="F45" s="21">
        <v>4</v>
      </c>
      <c r="G45" s="21">
        <v>1335.36</v>
      </c>
      <c r="H45" s="21">
        <f t="shared" si="4"/>
        <v>1629.1391999999998</v>
      </c>
      <c r="I45" s="22">
        <f>H45*F45</f>
        <v>6516.5567999999994</v>
      </c>
    </row>
    <row r="46" spans="1:11" ht="33" customHeight="1" x14ac:dyDescent="0.25">
      <c r="A46" s="81"/>
      <c r="B46" s="72"/>
      <c r="C46" s="82"/>
      <c r="D46" s="83"/>
      <c r="E46" s="87" t="s">
        <v>82</v>
      </c>
      <c r="F46" s="87"/>
      <c r="G46" s="87"/>
      <c r="H46" s="87"/>
      <c r="I46" s="84">
        <f>I44+I45</f>
        <v>8645.8115760000001</v>
      </c>
      <c r="K46" s="31"/>
    </row>
    <row r="47" spans="1:11" ht="33" customHeight="1" x14ac:dyDescent="0.25">
      <c r="A47" s="35" t="s">
        <v>109</v>
      </c>
      <c r="B47" s="33" t="s">
        <v>110</v>
      </c>
      <c r="C47" s="34"/>
      <c r="D47" s="34"/>
      <c r="E47" s="14"/>
      <c r="F47" s="36"/>
      <c r="G47" s="14"/>
      <c r="H47" s="14"/>
      <c r="I47" s="15"/>
    </row>
    <row r="48" spans="1:11" ht="48.75" customHeight="1" x14ac:dyDescent="0.25">
      <c r="A48" s="30" t="s">
        <v>0</v>
      </c>
      <c r="B48" s="11" t="s">
        <v>19</v>
      </c>
      <c r="C48" s="11" t="s">
        <v>1</v>
      </c>
      <c r="D48" s="12" t="s">
        <v>2</v>
      </c>
      <c r="E48" s="13" t="s">
        <v>4</v>
      </c>
      <c r="F48" s="11" t="s">
        <v>3</v>
      </c>
      <c r="G48" s="13" t="s">
        <v>5</v>
      </c>
      <c r="H48" s="13" t="s">
        <v>6</v>
      </c>
      <c r="I48" s="11" t="s">
        <v>7</v>
      </c>
    </row>
    <row r="49" spans="1:9" ht="48" customHeight="1" x14ac:dyDescent="0.25">
      <c r="A49" s="20" t="s">
        <v>111</v>
      </c>
      <c r="B49" s="23" t="s">
        <v>30</v>
      </c>
      <c r="C49" s="20" t="s">
        <v>18</v>
      </c>
      <c r="D49" s="38" t="s">
        <v>29</v>
      </c>
      <c r="E49" s="21" t="s">
        <v>13</v>
      </c>
      <c r="F49" s="21">
        <f>'MEMÓRIA CÁLCULO'!C13+'MEMÓRIA CÁLCULO'!C14+'MEMÓRIA CÁLCULO'!C15</f>
        <v>1.1285000000000001</v>
      </c>
      <c r="G49" s="21">
        <v>1643.4</v>
      </c>
      <c r="H49" s="21">
        <f t="shared" ref="H49:H50" si="5">G49*(1+$B$15)</f>
        <v>2004.9480000000001</v>
      </c>
      <c r="I49" s="22">
        <f>H49*F49</f>
        <v>2262.5838180000001</v>
      </c>
    </row>
    <row r="50" spans="1:9" ht="33" customHeight="1" x14ac:dyDescent="0.25">
      <c r="A50" s="20" t="s">
        <v>112</v>
      </c>
      <c r="B50" s="23" t="s">
        <v>33</v>
      </c>
      <c r="C50" s="20" t="s">
        <v>18</v>
      </c>
      <c r="D50" s="39" t="s">
        <v>32</v>
      </c>
      <c r="E50" s="21" t="s">
        <v>4</v>
      </c>
      <c r="F50" s="21">
        <v>2</v>
      </c>
      <c r="G50" s="21">
        <v>1335.36</v>
      </c>
      <c r="H50" s="21">
        <f t="shared" si="5"/>
        <v>1629.1391999999998</v>
      </c>
      <c r="I50" s="22">
        <f>H50*F50</f>
        <v>3258.2783999999997</v>
      </c>
    </row>
    <row r="51" spans="1:9" ht="33" customHeight="1" x14ac:dyDescent="0.25">
      <c r="A51" s="86"/>
      <c r="B51" s="72"/>
      <c r="C51" s="82"/>
      <c r="D51" s="83"/>
      <c r="E51" s="87" t="s">
        <v>80</v>
      </c>
      <c r="F51" s="87"/>
      <c r="G51" s="87"/>
      <c r="H51" s="87"/>
      <c r="I51" s="84">
        <f>I49+I50</f>
        <v>5520.8622180000002</v>
      </c>
    </row>
    <row r="52" spans="1:9" ht="33" customHeight="1" x14ac:dyDescent="0.25">
      <c r="A52" s="35" t="s">
        <v>113</v>
      </c>
      <c r="B52" s="33" t="s">
        <v>114</v>
      </c>
      <c r="C52" s="34"/>
      <c r="D52" s="34"/>
      <c r="E52" s="14"/>
      <c r="F52" s="36"/>
      <c r="G52" s="14"/>
      <c r="H52" s="14"/>
      <c r="I52" s="15"/>
    </row>
    <row r="53" spans="1:9" ht="48" customHeight="1" x14ac:dyDescent="0.25">
      <c r="A53" s="30" t="s">
        <v>0</v>
      </c>
      <c r="B53" s="11" t="s">
        <v>19</v>
      </c>
      <c r="C53" s="11" t="s">
        <v>1</v>
      </c>
      <c r="D53" s="12" t="s">
        <v>2</v>
      </c>
      <c r="E53" s="13" t="s">
        <v>4</v>
      </c>
      <c r="F53" s="11" t="s">
        <v>3</v>
      </c>
      <c r="G53" s="13" t="s">
        <v>5</v>
      </c>
      <c r="H53" s="13" t="s">
        <v>6</v>
      </c>
      <c r="I53" s="11" t="s">
        <v>7</v>
      </c>
    </row>
    <row r="54" spans="1:9" ht="51" customHeight="1" x14ac:dyDescent="0.25">
      <c r="A54" s="20" t="s">
        <v>115</v>
      </c>
      <c r="B54" s="23" t="s">
        <v>30</v>
      </c>
      <c r="C54" s="20" t="s">
        <v>18</v>
      </c>
      <c r="D54" s="38" t="s">
        <v>29</v>
      </c>
      <c r="E54" s="21" t="s">
        <v>13</v>
      </c>
      <c r="F54" s="21">
        <f>'MEMÓRIA CÁLCULO'!I13+'MEMÓRIA CÁLCULO'!I14+'MEMÓRIA CÁLCULO'!I15</f>
        <v>1.1285000000000001</v>
      </c>
      <c r="G54" s="21">
        <v>1643.4</v>
      </c>
      <c r="H54" s="21">
        <f t="shared" ref="H54:H55" si="6">G54*(1+$B$15)</f>
        <v>2004.9480000000001</v>
      </c>
      <c r="I54" s="22">
        <f>H54*F54</f>
        <v>2262.5838180000001</v>
      </c>
    </row>
    <row r="55" spans="1:9" ht="33" customHeight="1" x14ac:dyDescent="0.25">
      <c r="A55" s="20" t="s">
        <v>116</v>
      </c>
      <c r="B55" s="91" t="s">
        <v>33</v>
      </c>
      <c r="C55" s="92" t="s">
        <v>18</v>
      </c>
      <c r="D55" s="93" t="s">
        <v>32</v>
      </c>
      <c r="E55" s="21" t="s">
        <v>4</v>
      </c>
      <c r="F55" s="21">
        <v>2</v>
      </c>
      <c r="G55" s="21">
        <v>1335.36</v>
      </c>
      <c r="H55" s="21">
        <f t="shared" si="6"/>
        <v>1629.1391999999998</v>
      </c>
      <c r="I55" s="22">
        <f>H55*F55</f>
        <v>3258.2783999999997</v>
      </c>
    </row>
    <row r="56" spans="1:9" ht="33" customHeight="1" x14ac:dyDescent="0.25">
      <c r="A56" s="81"/>
      <c r="B56" s="72"/>
      <c r="C56" s="82"/>
      <c r="D56" s="98"/>
      <c r="E56" s="87" t="s">
        <v>81</v>
      </c>
      <c r="F56" s="87"/>
      <c r="G56" s="87"/>
      <c r="H56" s="87"/>
      <c r="I56" s="85">
        <f>I55+I54</f>
        <v>5520.8622180000002</v>
      </c>
    </row>
    <row r="57" spans="1:9" ht="33" customHeight="1" x14ac:dyDescent="0.25">
      <c r="A57" s="35" t="s">
        <v>118</v>
      </c>
      <c r="B57" s="94" t="s">
        <v>117</v>
      </c>
      <c r="C57" s="95"/>
      <c r="D57" s="95"/>
      <c r="E57" s="14"/>
      <c r="F57" s="36"/>
      <c r="G57" s="14"/>
      <c r="H57" s="14"/>
      <c r="I57" s="15"/>
    </row>
    <row r="58" spans="1:9" ht="33" customHeight="1" x14ac:dyDescent="0.25">
      <c r="A58" s="30" t="s">
        <v>0</v>
      </c>
      <c r="B58" s="11" t="s">
        <v>19</v>
      </c>
      <c r="C58" s="11" t="s">
        <v>1</v>
      </c>
      <c r="D58" s="12" t="s">
        <v>2</v>
      </c>
      <c r="E58" s="13" t="s">
        <v>4</v>
      </c>
      <c r="F58" s="11" t="s">
        <v>3</v>
      </c>
      <c r="G58" s="13" t="s">
        <v>5</v>
      </c>
      <c r="H58" s="13" t="s">
        <v>6</v>
      </c>
      <c r="I58" s="11" t="s">
        <v>7</v>
      </c>
    </row>
    <row r="59" spans="1:9" ht="48.75" customHeight="1" x14ac:dyDescent="0.25">
      <c r="A59" s="20" t="s">
        <v>119</v>
      </c>
      <c r="B59" s="23" t="s">
        <v>30</v>
      </c>
      <c r="C59" s="20" t="s">
        <v>18</v>
      </c>
      <c r="D59" s="38" t="s">
        <v>29</v>
      </c>
      <c r="E59" s="21" t="s">
        <v>13</v>
      </c>
      <c r="F59" s="21">
        <f>'MEMÓRIA CÁLCULO'!O13+'MEMÓRIA CÁLCULO'!O14+'MEMÓRIA CÁLCULO'!O15</f>
        <v>0.53100000000000003</v>
      </c>
      <c r="G59" s="21">
        <v>1643.4</v>
      </c>
      <c r="H59" s="21">
        <f t="shared" ref="H59:H60" si="7">G59*(1+$B$15)</f>
        <v>2004.9480000000001</v>
      </c>
      <c r="I59" s="22">
        <f>H59*F59</f>
        <v>1064.6273880000001</v>
      </c>
    </row>
    <row r="60" spans="1:9" ht="33" customHeight="1" x14ac:dyDescent="0.25">
      <c r="A60" s="20" t="s">
        <v>121</v>
      </c>
      <c r="B60" s="23" t="s">
        <v>33</v>
      </c>
      <c r="C60" s="20" t="s">
        <v>18</v>
      </c>
      <c r="D60" s="39" t="s">
        <v>32</v>
      </c>
      <c r="E60" s="21" t="s">
        <v>4</v>
      </c>
      <c r="F60" s="21">
        <v>2</v>
      </c>
      <c r="G60" s="21">
        <v>1335.36</v>
      </c>
      <c r="H60" s="21">
        <f t="shared" si="7"/>
        <v>1629.1391999999998</v>
      </c>
      <c r="I60" s="22">
        <f>H60*F60</f>
        <v>3258.2783999999997</v>
      </c>
    </row>
    <row r="61" spans="1:9" ht="33" customHeight="1" x14ac:dyDescent="0.25">
      <c r="A61" s="81"/>
      <c r="B61" s="72"/>
      <c r="C61" s="82"/>
      <c r="D61" s="83"/>
      <c r="E61" s="87" t="s">
        <v>82</v>
      </c>
      <c r="F61" s="87"/>
      <c r="G61" s="87"/>
      <c r="H61" s="87"/>
      <c r="I61" s="84">
        <f>I59+I60</f>
        <v>4322.905788</v>
      </c>
    </row>
    <row r="62" spans="1:9" ht="33" customHeight="1" x14ac:dyDescent="0.25">
      <c r="A62" s="56"/>
      <c r="B62" s="96"/>
      <c r="C62" s="54"/>
      <c r="D62" s="97"/>
      <c r="E62" s="101"/>
      <c r="F62" s="101"/>
      <c r="G62" s="101"/>
      <c r="H62" s="101"/>
      <c r="I62" s="102"/>
    </row>
    <row r="63" spans="1:9" ht="19.5" customHeight="1" x14ac:dyDescent="0.25">
      <c r="A63" s="56"/>
      <c r="B63" s="96"/>
      <c r="C63" s="54"/>
      <c r="D63" s="97"/>
      <c r="E63" s="101"/>
      <c r="F63" s="44" t="s">
        <v>92</v>
      </c>
      <c r="G63" s="44"/>
      <c r="H63" s="44"/>
      <c r="I63" s="44"/>
    </row>
    <row r="64" spans="1:9" ht="33" customHeight="1" x14ac:dyDescent="0.25">
      <c r="A64" s="56"/>
      <c r="B64" s="96"/>
      <c r="C64" s="54"/>
      <c r="D64" s="97"/>
      <c r="E64" s="101"/>
      <c r="F64" s="37"/>
      <c r="G64" s="25"/>
      <c r="H64" s="37"/>
      <c r="I64" s="27"/>
    </row>
    <row r="65" spans="1:9" ht="18.75" customHeight="1" x14ac:dyDescent="0.25">
      <c r="A65" s="56"/>
      <c r="B65" s="96"/>
      <c r="C65" s="54"/>
      <c r="D65" s="97"/>
      <c r="E65" s="101"/>
      <c r="F65" s="44" t="s">
        <v>131</v>
      </c>
      <c r="G65" s="44"/>
      <c r="H65" s="44"/>
      <c r="I65" s="44"/>
    </row>
    <row r="66" spans="1:9" ht="18.75" customHeight="1" x14ac:dyDescent="0.25">
      <c r="A66" s="56"/>
      <c r="B66" s="96"/>
      <c r="C66" s="54"/>
      <c r="D66" s="97"/>
      <c r="E66" s="101"/>
      <c r="F66" s="44" t="s">
        <v>132</v>
      </c>
      <c r="G66" s="44"/>
      <c r="H66" s="44"/>
      <c r="I66" s="44"/>
    </row>
    <row r="67" spans="1:9" ht="18.75" customHeight="1" x14ac:dyDescent="0.25">
      <c r="A67" s="56"/>
      <c r="B67" s="96"/>
      <c r="C67" s="54"/>
      <c r="D67" s="97"/>
      <c r="E67" s="101"/>
      <c r="F67" s="44" t="s">
        <v>133</v>
      </c>
      <c r="G67" s="44"/>
      <c r="H67" s="44"/>
      <c r="I67" s="44"/>
    </row>
    <row r="68" spans="1:9" ht="33" customHeight="1" x14ac:dyDescent="0.25">
      <c r="A68" s="56"/>
      <c r="B68" s="96"/>
      <c r="C68" s="54"/>
      <c r="D68" s="97"/>
      <c r="E68" s="101"/>
      <c r="F68" s="101"/>
      <c r="G68" s="101"/>
      <c r="H68" s="101"/>
      <c r="I68" s="102"/>
    </row>
    <row r="69" spans="1:9" ht="33" customHeight="1" x14ac:dyDescent="0.25">
      <c r="A69" s="56"/>
      <c r="B69" s="96"/>
      <c r="C69" s="54"/>
      <c r="D69" s="97"/>
      <c r="E69" s="101"/>
      <c r="F69" s="101"/>
      <c r="G69" s="101"/>
      <c r="H69" s="101"/>
      <c r="I69" s="102"/>
    </row>
    <row r="70" spans="1:9" ht="33" customHeight="1" x14ac:dyDescent="0.25">
      <c r="A70" s="56"/>
      <c r="B70" s="96"/>
      <c r="C70" s="54"/>
      <c r="D70" s="97"/>
      <c r="E70" s="101"/>
      <c r="F70" s="101"/>
      <c r="G70" s="101"/>
      <c r="H70" s="101"/>
      <c r="I70" s="102"/>
    </row>
    <row r="71" spans="1:9" ht="33" customHeight="1" x14ac:dyDescent="0.25">
      <c r="A71" s="56"/>
      <c r="B71" s="96"/>
      <c r="C71" s="54"/>
      <c r="D71" s="97"/>
      <c r="E71" s="101"/>
      <c r="F71" s="101"/>
      <c r="G71" s="101"/>
      <c r="H71" s="101"/>
      <c r="I71" s="102"/>
    </row>
    <row r="72" spans="1:9" ht="33" customHeight="1" x14ac:dyDescent="0.25">
      <c r="A72" s="56"/>
      <c r="B72" s="96"/>
      <c r="C72" s="54"/>
      <c r="D72" s="97"/>
      <c r="E72" s="101"/>
      <c r="F72" s="101"/>
      <c r="G72" s="101"/>
      <c r="H72" s="101"/>
      <c r="I72" s="102"/>
    </row>
    <row r="73" spans="1:9" ht="33" customHeight="1" x14ac:dyDescent="0.25">
      <c r="A73" s="56"/>
      <c r="B73" s="96"/>
      <c r="C73" s="54"/>
      <c r="D73" s="97"/>
      <c r="E73" s="101"/>
      <c r="F73" s="101"/>
      <c r="G73" s="101"/>
      <c r="H73" s="101"/>
      <c r="I73" s="102"/>
    </row>
    <row r="74" spans="1:9" ht="33" customHeight="1" x14ac:dyDescent="0.25">
      <c r="A74" s="56"/>
      <c r="B74" s="96"/>
      <c r="C74" s="54"/>
      <c r="D74" s="97"/>
      <c r="E74" s="101"/>
      <c r="F74" s="101"/>
      <c r="G74" s="101"/>
      <c r="H74" s="101"/>
      <c r="I74" s="102"/>
    </row>
    <row r="75" spans="1:9" ht="33" customHeight="1" x14ac:dyDescent="0.25">
      <c r="A75" s="56"/>
      <c r="B75" s="96"/>
      <c r="C75" s="54"/>
      <c r="D75" s="97"/>
      <c r="E75" s="101"/>
      <c r="F75" s="101"/>
      <c r="G75" s="101"/>
      <c r="H75" s="101"/>
      <c r="I75" s="102"/>
    </row>
    <row r="76" spans="1:9" ht="33" customHeight="1" x14ac:dyDescent="0.25">
      <c r="A76" s="56"/>
      <c r="B76" s="96"/>
      <c r="C76" s="54"/>
      <c r="D76" s="97"/>
      <c r="E76" s="101"/>
      <c r="F76" s="101"/>
      <c r="G76" s="101"/>
      <c r="H76" s="101"/>
      <c r="I76" s="102"/>
    </row>
    <row r="77" spans="1:9" ht="33" customHeight="1" x14ac:dyDescent="0.25">
      <c r="A77" s="56"/>
      <c r="B77" s="96"/>
      <c r="C77" s="54"/>
      <c r="D77" s="97"/>
      <c r="E77" s="101"/>
      <c r="F77" s="101"/>
      <c r="G77" s="101"/>
      <c r="H77" s="101"/>
      <c r="I77" s="102"/>
    </row>
    <row r="78" spans="1:9" ht="33" customHeight="1" x14ac:dyDescent="0.25">
      <c r="A78" s="56"/>
      <c r="B78" s="96"/>
      <c r="C78" s="54"/>
      <c r="D78" s="97"/>
      <c r="E78" s="101"/>
      <c r="F78" s="101"/>
      <c r="G78" s="101"/>
      <c r="H78" s="101"/>
      <c r="I78" s="102"/>
    </row>
    <row r="79" spans="1:9" ht="33" customHeight="1" x14ac:dyDescent="0.25">
      <c r="A79" s="56"/>
      <c r="B79" s="96"/>
      <c r="C79" s="54"/>
      <c r="D79" s="97"/>
      <c r="E79" s="101"/>
      <c r="F79" s="101"/>
      <c r="G79" s="101"/>
      <c r="H79" s="101"/>
      <c r="I79" s="102"/>
    </row>
    <row r="80" spans="1:9" ht="33" customHeight="1" x14ac:dyDescent="0.25">
      <c r="A80" s="56"/>
      <c r="B80" s="96"/>
      <c r="C80" s="54"/>
      <c r="D80" s="97"/>
      <c r="E80" s="101"/>
      <c r="F80" s="101"/>
      <c r="G80" s="101"/>
      <c r="H80" s="101"/>
      <c r="I80" s="102"/>
    </row>
    <row r="81" spans="1:9" ht="33" customHeight="1" x14ac:dyDescent="0.25">
      <c r="A81" s="56"/>
      <c r="B81" s="96"/>
      <c r="C81" s="54"/>
      <c r="D81" s="97"/>
      <c r="E81" s="101"/>
      <c r="F81" s="101"/>
      <c r="G81" s="101"/>
      <c r="H81" s="101"/>
      <c r="I81" s="102"/>
    </row>
    <row r="82" spans="1:9" ht="33" customHeight="1" x14ac:dyDescent="0.25">
      <c r="A82" s="56"/>
      <c r="B82" s="96"/>
      <c r="C82" s="54"/>
      <c r="D82" s="97"/>
      <c r="E82" s="101"/>
      <c r="F82" s="101"/>
      <c r="G82" s="101"/>
      <c r="H82" s="101"/>
      <c r="I82" s="102"/>
    </row>
    <row r="83" spans="1:9" ht="33" customHeight="1" x14ac:dyDescent="0.25">
      <c r="A83" s="56"/>
      <c r="B83" s="96"/>
      <c r="C83" s="54"/>
      <c r="D83" s="97"/>
      <c r="E83" s="101"/>
      <c r="F83" s="101"/>
      <c r="G83" s="101"/>
      <c r="H83" s="101"/>
      <c r="I83" s="102"/>
    </row>
    <row r="84" spans="1:9" ht="33" customHeight="1" x14ac:dyDescent="0.25">
      <c r="A84" s="56"/>
      <c r="B84" s="96"/>
      <c r="C84" s="54"/>
      <c r="D84" s="97"/>
      <c r="E84" s="101"/>
      <c r="F84" s="101"/>
      <c r="G84" s="101"/>
      <c r="H84" s="101"/>
      <c r="I84" s="102"/>
    </row>
    <row r="85" spans="1:9" ht="33" customHeight="1" x14ac:dyDescent="0.25">
      <c r="A85" s="56"/>
      <c r="B85" s="96"/>
      <c r="C85" s="54"/>
      <c r="D85" s="97"/>
      <c r="E85" s="101"/>
      <c r="F85" s="101"/>
      <c r="G85" s="101"/>
      <c r="H85" s="101"/>
      <c r="I85" s="102"/>
    </row>
    <row r="86" spans="1:9" ht="33" customHeight="1" x14ac:dyDescent="0.25">
      <c r="A86" s="56"/>
      <c r="B86" s="96"/>
      <c r="C86" s="54"/>
      <c r="D86" s="97"/>
      <c r="E86" s="101"/>
      <c r="F86" s="101"/>
      <c r="G86" s="101"/>
      <c r="H86" s="101"/>
      <c r="I86" s="102"/>
    </row>
    <row r="87" spans="1:9" ht="33" customHeight="1" x14ac:dyDescent="0.25">
      <c r="A87" s="56"/>
      <c r="B87" s="96"/>
      <c r="C87" s="54"/>
      <c r="D87" s="97"/>
      <c r="E87" s="101"/>
      <c r="F87" s="101"/>
      <c r="G87" s="101"/>
      <c r="H87" s="101"/>
      <c r="I87" s="102"/>
    </row>
    <row r="88" spans="1:9" ht="33" customHeight="1" x14ac:dyDescent="0.25">
      <c r="A88" s="56"/>
      <c r="B88" s="96"/>
      <c r="C88" s="54"/>
      <c r="D88" s="97"/>
      <c r="E88" s="101"/>
      <c r="F88" s="101"/>
      <c r="G88" s="101"/>
      <c r="H88" s="101"/>
      <c r="I88" s="102"/>
    </row>
    <row r="89" spans="1:9" ht="33" customHeight="1" x14ac:dyDescent="0.25">
      <c r="A89" s="56"/>
      <c r="B89" s="96"/>
      <c r="C89" s="54"/>
      <c r="D89" s="97"/>
      <c r="E89" s="101"/>
      <c r="F89" s="101"/>
      <c r="G89" s="101"/>
      <c r="H89" s="101"/>
      <c r="I89" s="102"/>
    </row>
    <row r="90" spans="1:9" ht="33" customHeight="1" x14ac:dyDescent="0.25">
      <c r="A90" s="56"/>
      <c r="B90" s="96"/>
      <c r="C90" s="54"/>
      <c r="D90" s="97"/>
      <c r="E90" s="101"/>
      <c r="F90" s="101"/>
      <c r="G90" s="101"/>
      <c r="H90" s="101"/>
      <c r="I90" s="102"/>
    </row>
    <row r="91" spans="1:9" ht="33" customHeight="1" x14ac:dyDescent="0.25">
      <c r="A91" s="56"/>
      <c r="B91" s="96"/>
      <c r="C91" s="54"/>
      <c r="D91" s="97"/>
      <c r="E91" s="101"/>
      <c r="F91" s="101"/>
      <c r="G91" s="101"/>
      <c r="H91" s="101"/>
      <c r="I91" s="102"/>
    </row>
    <row r="92" spans="1:9" ht="33" customHeight="1" x14ac:dyDescent="0.25">
      <c r="A92" s="56"/>
      <c r="B92" s="96"/>
      <c r="C92" s="54"/>
      <c r="D92" s="97"/>
      <c r="E92" s="101"/>
      <c r="F92" s="101"/>
      <c r="G92" s="101"/>
      <c r="H92" s="101"/>
      <c r="I92" s="102"/>
    </row>
    <row r="93" spans="1:9" x14ac:dyDescent="0.25">
      <c r="A93" s="25"/>
      <c r="B93" s="25"/>
      <c r="C93" s="25"/>
      <c r="D93" s="26"/>
      <c r="E93" s="37"/>
      <c r="F93" s="25"/>
      <c r="G93" s="37"/>
      <c r="H93" s="37"/>
      <c r="I93" s="27"/>
    </row>
    <row r="94" spans="1:9" x14ac:dyDescent="0.25">
      <c r="A94" s="25"/>
      <c r="B94" s="25"/>
      <c r="C94" s="25"/>
      <c r="D94" s="26"/>
      <c r="E94" s="37"/>
      <c r="F94" s="25"/>
      <c r="G94" s="37"/>
      <c r="H94" s="37"/>
      <c r="I94" s="27"/>
    </row>
    <row r="95" spans="1:9" ht="25.5" customHeight="1" x14ac:dyDescent="0.25">
      <c r="A95" s="25"/>
      <c r="B95" s="25"/>
      <c r="C95" s="25"/>
      <c r="D95" s="26"/>
      <c r="E95" s="44" t="s">
        <v>92</v>
      </c>
      <c r="F95" s="44"/>
      <c r="G95" s="44"/>
      <c r="H95" s="44"/>
      <c r="I95" s="44"/>
    </row>
    <row r="96" spans="1:9" x14ac:dyDescent="0.25">
      <c r="A96" s="25"/>
      <c r="B96" s="25"/>
      <c r="C96" s="25"/>
      <c r="D96" s="26"/>
      <c r="E96" s="37"/>
      <c r="F96" s="25"/>
      <c r="G96" s="37"/>
      <c r="H96" s="37"/>
      <c r="I96" s="27"/>
    </row>
    <row r="97" spans="1:9" x14ac:dyDescent="0.25">
      <c r="A97" s="25"/>
      <c r="B97" s="25"/>
      <c r="C97" s="25"/>
      <c r="D97" s="26"/>
      <c r="E97" s="44" t="s">
        <v>14</v>
      </c>
      <c r="F97" s="44"/>
      <c r="G97" s="44"/>
      <c r="H97" s="44"/>
      <c r="I97" s="44"/>
    </row>
    <row r="98" spans="1:9" x14ac:dyDescent="0.25">
      <c r="A98" s="25"/>
      <c r="B98" s="25"/>
      <c r="C98" s="25"/>
      <c r="D98" s="26"/>
      <c r="E98" s="44" t="s">
        <v>15</v>
      </c>
      <c r="F98" s="44"/>
      <c r="G98" s="44"/>
      <c r="H98" s="44"/>
      <c r="I98" s="44"/>
    </row>
    <row r="99" spans="1:9" x14ac:dyDescent="0.25">
      <c r="A99" s="25"/>
      <c r="B99" s="25"/>
      <c r="C99" s="25"/>
      <c r="D99" s="26"/>
      <c r="E99" s="44" t="s">
        <v>16</v>
      </c>
      <c r="F99" s="44"/>
      <c r="G99" s="44"/>
      <c r="H99" s="44"/>
      <c r="I99" s="44"/>
    </row>
    <row r="100" spans="1:9" x14ac:dyDescent="0.25">
      <c r="E100" s="41" t="s">
        <v>17</v>
      </c>
      <c r="F100" s="41"/>
      <c r="G100" s="41"/>
      <c r="H100" s="41"/>
      <c r="I100" s="41"/>
    </row>
    <row r="101" spans="1:9" x14ac:dyDescent="0.25">
      <c r="E101" s="41"/>
      <c r="F101" s="41"/>
      <c r="G101" s="41"/>
      <c r="H101" s="41"/>
      <c r="I101" s="41"/>
    </row>
    <row r="102" spans="1:9" x14ac:dyDescent="0.25">
      <c r="E102" s="41"/>
      <c r="F102" s="41"/>
      <c r="G102" s="41"/>
      <c r="H102" s="41"/>
      <c r="I102" s="41"/>
    </row>
    <row r="103" spans="1:9" x14ac:dyDescent="0.25">
      <c r="E103" s="41"/>
      <c r="F103" s="41"/>
      <c r="G103" s="41"/>
      <c r="H103" s="41"/>
      <c r="I103" s="41"/>
    </row>
    <row r="104" spans="1:9" x14ac:dyDescent="0.25">
      <c r="E104" s="41"/>
      <c r="F104" s="41"/>
      <c r="G104" s="41"/>
      <c r="H104" s="41"/>
      <c r="I104" s="41"/>
    </row>
    <row r="105" spans="1:9" x14ac:dyDescent="0.25">
      <c r="E105" s="41"/>
      <c r="F105" s="41"/>
      <c r="G105" s="41"/>
      <c r="H105" s="41"/>
      <c r="I105" s="41"/>
    </row>
    <row r="106" spans="1:9" x14ac:dyDescent="0.25">
      <c r="E106" s="41"/>
      <c r="F106" s="41"/>
      <c r="G106" s="41"/>
      <c r="H106" s="41"/>
      <c r="I106" s="41"/>
    </row>
    <row r="107" spans="1:9" x14ac:dyDescent="0.25">
      <c r="E107" s="40"/>
      <c r="F107" s="40"/>
      <c r="G107" s="40"/>
      <c r="H107" s="40"/>
      <c r="I107" s="40"/>
    </row>
    <row r="110" spans="1:9" x14ac:dyDescent="0.25">
      <c r="I110" s="4"/>
    </row>
  </sheetData>
  <mergeCells count="29">
    <mergeCell ref="E51:H51"/>
    <mergeCell ref="E56:H56"/>
    <mergeCell ref="E61:H61"/>
    <mergeCell ref="F63:I63"/>
    <mergeCell ref="F65:I65"/>
    <mergeCell ref="E104:I104"/>
    <mergeCell ref="E105:I105"/>
    <mergeCell ref="E106:I106"/>
    <mergeCell ref="E107:I107"/>
    <mergeCell ref="E21:H21"/>
    <mergeCell ref="E26:H26"/>
    <mergeCell ref="E31:H31"/>
    <mergeCell ref="E36:H36"/>
    <mergeCell ref="E41:H41"/>
    <mergeCell ref="E46:H46"/>
    <mergeCell ref="E98:I98"/>
    <mergeCell ref="E99:I99"/>
    <mergeCell ref="E100:I100"/>
    <mergeCell ref="E101:I101"/>
    <mergeCell ref="E102:I102"/>
    <mergeCell ref="E103:I103"/>
    <mergeCell ref="E95:I95"/>
    <mergeCell ref="E97:I97"/>
    <mergeCell ref="F66:I66"/>
    <mergeCell ref="F67:I67"/>
    <mergeCell ref="A10:I10"/>
    <mergeCell ref="B12:I12"/>
    <mergeCell ref="B13:I13"/>
    <mergeCell ref="B14:I14"/>
  </mergeCells>
  <pageMargins left="0.51181102362204722" right="0.51181102362204722" top="0.78740157480314965" bottom="0.78740157480314965" header="0.31496062992125984" footer="0.31496062992125984"/>
  <pageSetup paperSize="9" scale="59" fitToHeight="4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53"/>
  <sheetViews>
    <sheetView tabSelected="1" topLeftCell="A22" zoomScaleNormal="100" workbookViewId="0">
      <selection activeCell="K29" sqref="K29"/>
    </sheetView>
  </sheetViews>
  <sheetFormatPr defaultRowHeight="15" x14ac:dyDescent="0.25"/>
  <cols>
    <col min="1" max="1" width="9.140625" style="3" customWidth="1"/>
    <col min="2" max="2" width="10.85546875" style="1" customWidth="1"/>
    <col min="3" max="3" width="13.140625" style="1" customWidth="1"/>
    <col min="4" max="4" width="46" customWidth="1"/>
    <col min="5" max="5" width="11.28515625" style="28" customWidth="1"/>
    <col min="6" max="6" width="11" style="3" customWidth="1"/>
    <col min="7" max="7" width="14.140625" style="28" customWidth="1"/>
    <col min="8" max="8" width="18" style="3" customWidth="1"/>
    <col min="10" max="10" width="12.140625" customWidth="1"/>
  </cols>
  <sheetData>
    <row r="7" spans="1:8" ht="14.25" customHeight="1" x14ac:dyDescent="0.25"/>
    <row r="10" spans="1:8" ht="25.5" customHeight="1" x14ac:dyDescent="0.25">
      <c r="A10" s="42" t="s">
        <v>8</v>
      </c>
      <c r="B10" s="42"/>
      <c r="C10" s="42"/>
      <c r="D10" s="42"/>
      <c r="E10" s="42"/>
      <c r="F10" s="42"/>
      <c r="G10" s="42"/>
      <c r="H10" s="42"/>
    </row>
    <row r="11" spans="1:8" ht="15.75" customHeight="1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6" t="s">
        <v>9</v>
      </c>
      <c r="B12" s="43" t="s">
        <v>20</v>
      </c>
      <c r="C12" s="43"/>
      <c r="D12" s="43"/>
      <c r="E12" s="43"/>
      <c r="F12" s="43"/>
      <c r="G12" s="43"/>
      <c r="H12" s="43"/>
    </row>
    <row r="13" spans="1:8" x14ac:dyDescent="0.25">
      <c r="A13" s="6" t="s">
        <v>10</v>
      </c>
      <c r="B13" s="43" t="s">
        <v>21</v>
      </c>
      <c r="C13" s="43"/>
      <c r="D13" s="43"/>
      <c r="E13" s="43"/>
      <c r="F13" s="43"/>
      <c r="G13" s="43"/>
      <c r="H13" s="43"/>
    </row>
    <row r="14" spans="1:8" x14ac:dyDescent="0.25">
      <c r="A14" s="7" t="s">
        <v>11</v>
      </c>
      <c r="B14" s="43" t="s">
        <v>22</v>
      </c>
      <c r="C14" s="43"/>
      <c r="D14" s="43"/>
      <c r="E14" s="43"/>
      <c r="F14" s="43"/>
      <c r="G14" s="43"/>
      <c r="H14" s="43"/>
    </row>
    <row r="15" spans="1:8" x14ac:dyDescent="0.25">
      <c r="A15" s="6" t="s">
        <v>12</v>
      </c>
      <c r="B15" s="8">
        <v>0.22</v>
      </c>
      <c r="C15" s="8"/>
    </row>
    <row r="17" spans="1:11" s="2" customFormat="1" ht="45" x14ac:dyDescent="0.25">
      <c r="A17" s="11" t="s">
        <v>0</v>
      </c>
      <c r="B17" s="11" t="s">
        <v>19</v>
      </c>
      <c r="C17" s="11" t="s">
        <v>1</v>
      </c>
      <c r="D17" s="12" t="s">
        <v>2</v>
      </c>
      <c r="E17" s="13" t="s">
        <v>4</v>
      </c>
      <c r="F17" s="11" t="s">
        <v>99</v>
      </c>
      <c r="G17" s="13" t="s">
        <v>6</v>
      </c>
      <c r="H17" s="11" t="s">
        <v>7</v>
      </c>
    </row>
    <row r="18" spans="1:11" s="2" customFormat="1" ht="18.75" customHeight="1" x14ac:dyDescent="0.25">
      <c r="A18" s="88"/>
      <c r="B18" s="103"/>
      <c r="C18" s="103"/>
      <c r="D18" s="89" t="s">
        <v>103</v>
      </c>
      <c r="E18" s="14"/>
      <c r="F18" s="36"/>
      <c r="G18" s="14"/>
      <c r="H18" s="15">
        <f>SUM(H19:H19)</f>
        <v>257620.62460799995</v>
      </c>
    </row>
    <row r="19" spans="1:11" s="2" customFormat="1" ht="60" x14ac:dyDescent="0.25">
      <c r="A19" s="117" t="s">
        <v>23</v>
      </c>
      <c r="B19" s="111" t="s">
        <v>73</v>
      </c>
      <c r="C19" s="112"/>
      <c r="D19" s="113" t="s">
        <v>100</v>
      </c>
      <c r="E19" s="114" t="s">
        <v>13</v>
      </c>
      <c r="F19" s="115">
        <f>3.7*8*25</f>
        <v>740</v>
      </c>
      <c r="G19" s="114">
        <f>COMPOSIÇÕES!I21</f>
        <v>348.13597919999995</v>
      </c>
      <c r="H19" s="116">
        <f>G19*F19</f>
        <v>257620.62460799995</v>
      </c>
      <c r="K19" s="24"/>
    </row>
    <row r="20" spans="1:11" ht="18" customHeight="1" x14ac:dyDescent="0.25">
      <c r="A20" s="88"/>
      <c r="B20" s="103"/>
      <c r="C20" s="103"/>
      <c r="D20" s="89" t="s">
        <v>104</v>
      </c>
      <c r="E20" s="14"/>
      <c r="F20" s="36"/>
      <c r="G20" s="14"/>
      <c r="H20" s="15">
        <f>SUM(H21:H21)</f>
        <v>105099.59375999999</v>
      </c>
    </row>
    <row r="21" spans="1:11" ht="60" x14ac:dyDescent="0.25">
      <c r="A21" s="117" t="s">
        <v>24</v>
      </c>
      <c r="B21" s="111" t="s">
        <v>76</v>
      </c>
      <c r="C21" s="112"/>
      <c r="D21" s="118" t="s">
        <v>101</v>
      </c>
      <c r="E21" s="119" t="s">
        <v>13</v>
      </c>
      <c r="F21" s="120">
        <f>8*1.5*25</f>
        <v>300</v>
      </c>
      <c r="G21" s="114">
        <f>COMPOSIÇÕES!I26</f>
        <v>350.33197919999998</v>
      </c>
      <c r="H21" s="116">
        <f>G21*F21</f>
        <v>105099.59375999999</v>
      </c>
    </row>
    <row r="22" spans="1:11" ht="17.25" customHeight="1" x14ac:dyDescent="0.25">
      <c r="A22" s="88"/>
      <c r="B22" s="103"/>
      <c r="C22" s="103"/>
      <c r="D22" s="89" t="s">
        <v>105</v>
      </c>
      <c r="E22" s="14"/>
      <c r="F22" s="36"/>
      <c r="G22" s="14"/>
      <c r="H22" s="15">
        <f>SUM(H23:H23)</f>
        <v>1180101.1199999999</v>
      </c>
    </row>
    <row r="23" spans="1:11" ht="66.75" customHeight="1" x14ac:dyDescent="0.25">
      <c r="A23" s="117" t="s">
        <v>25</v>
      </c>
      <c r="B23" s="99" t="s">
        <v>77</v>
      </c>
      <c r="C23" s="100"/>
      <c r="D23" s="121" t="s">
        <v>102</v>
      </c>
      <c r="E23" s="108" t="s">
        <v>13</v>
      </c>
      <c r="F23" s="109">
        <f>8*8*40</f>
        <v>2560</v>
      </c>
      <c r="G23" s="108">
        <f>COMPOSIÇÕES!I31</f>
        <v>460.97699999999998</v>
      </c>
      <c r="H23" s="110">
        <f>G23*F23</f>
        <v>1180101.1199999999</v>
      </c>
    </row>
    <row r="24" spans="1:11" ht="15" customHeight="1" x14ac:dyDescent="0.25">
      <c r="A24" s="88"/>
      <c r="B24" s="103"/>
      <c r="C24" s="103"/>
      <c r="D24" s="33" t="s">
        <v>122</v>
      </c>
      <c r="E24" s="14"/>
      <c r="F24" s="36"/>
      <c r="G24" s="14"/>
      <c r="H24" s="15">
        <f>H25</f>
        <v>165625.86654000002</v>
      </c>
    </row>
    <row r="25" spans="1:11" ht="47.25" customHeight="1" x14ac:dyDescent="0.25">
      <c r="A25" s="117" t="s">
        <v>31</v>
      </c>
      <c r="B25" s="99" t="s">
        <v>78</v>
      </c>
      <c r="C25" s="100"/>
      <c r="D25" s="38" t="s">
        <v>89</v>
      </c>
      <c r="E25" s="21" t="s">
        <v>90</v>
      </c>
      <c r="F25" s="21">
        <v>15</v>
      </c>
      <c r="G25" s="21">
        <f>COMPOSIÇÕES!I36</f>
        <v>11041.724436</v>
      </c>
      <c r="H25" s="22">
        <f>G25*F25</f>
        <v>165625.86654000002</v>
      </c>
    </row>
    <row r="26" spans="1:11" ht="17.25" customHeight="1" x14ac:dyDescent="0.25">
      <c r="A26" s="88"/>
      <c r="B26" s="103"/>
      <c r="C26" s="103"/>
      <c r="D26" s="33" t="s">
        <v>123</v>
      </c>
      <c r="E26" s="14"/>
      <c r="F26" s="36"/>
      <c r="G26" s="14"/>
      <c r="H26" s="15">
        <f>H27</f>
        <v>165625.86654000002</v>
      </c>
    </row>
    <row r="27" spans="1:11" ht="48.75" customHeight="1" x14ac:dyDescent="0.25">
      <c r="A27" s="117" t="s">
        <v>67</v>
      </c>
      <c r="B27" s="99" t="s">
        <v>79</v>
      </c>
      <c r="C27" s="100"/>
      <c r="D27" s="38" t="s">
        <v>87</v>
      </c>
      <c r="E27" s="21" t="s">
        <v>90</v>
      </c>
      <c r="F27" s="21">
        <v>15</v>
      </c>
      <c r="G27" s="21">
        <f>COMPOSIÇÕES!I41</f>
        <v>11041.724436</v>
      </c>
      <c r="H27" s="22">
        <f>G27*F27</f>
        <v>165625.86654000002</v>
      </c>
    </row>
    <row r="28" spans="1:11" ht="15" customHeight="1" x14ac:dyDescent="0.25">
      <c r="A28" s="88"/>
      <c r="B28" s="103"/>
      <c r="C28" s="103"/>
      <c r="D28" s="33" t="s">
        <v>124</v>
      </c>
      <c r="E28" s="14"/>
      <c r="F28" s="36"/>
      <c r="G28" s="14"/>
      <c r="H28" s="15">
        <f>H29</f>
        <v>172916.23152</v>
      </c>
    </row>
    <row r="29" spans="1:11" ht="46.5" customHeight="1" x14ac:dyDescent="0.25">
      <c r="A29" s="117" t="s">
        <v>70</v>
      </c>
      <c r="B29" s="99" t="s">
        <v>91</v>
      </c>
      <c r="C29" s="100"/>
      <c r="D29" s="38" t="s">
        <v>88</v>
      </c>
      <c r="E29" s="21" t="s">
        <v>90</v>
      </c>
      <c r="F29" s="21">
        <v>20</v>
      </c>
      <c r="G29" s="21">
        <f>COMPOSIÇÕES!I46</f>
        <v>8645.8115760000001</v>
      </c>
      <c r="H29" s="22">
        <f>G29*F29</f>
        <v>172916.23152</v>
      </c>
    </row>
    <row r="30" spans="1:11" ht="15.75" customHeight="1" x14ac:dyDescent="0.25">
      <c r="A30" s="88"/>
      <c r="B30" s="103"/>
      <c r="C30" s="103"/>
      <c r="D30" s="33" t="s">
        <v>127</v>
      </c>
      <c r="E30" s="14"/>
      <c r="F30" s="36"/>
      <c r="G30" s="14"/>
      <c r="H30" s="15">
        <f>H31</f>
        <v>55208.622180000006</v>
      </c>
    </row>
    <row r="31" spans="1:11" ht="46.5" customHeight="1" x14ac:dyDescent="0.25">
      <c r="A31" s="117" t="s">
        <v>125</v>
      </c>
      <c r="B31" s="99" t="s">
        <v>109</v>
      </c>
      <c r="C31" s="100"/>
      <c r="D31" s="38" t="s">
        <v>89</v>
      </c>
      <c r="E31" s="21" t="s">
        <v>90</v>
      </c>
      <c r="F31" s="21">
        <v>10</v>
      </c>
      <c r="G31" s="21">
        <f>COMPOSIÇÕES!I51</f>
        <v>5520.8622180000002</v>
      </c>
      <c r="H31" s="22">
        <f>G31*F31</f>
        <v>55208.622180000006</v>
      </c>
    </row>
    <row r="32" spans="1:11" ht="18" customHeight="1" x14ac:dyDescent="0.25">
      <c r="A32" s="88"/>
      <c r="B32" s="103"/>
      <c r="C32" s="103"/>
      <c r="D32" s="33" t="s">
        <v>128</v>
      </c>
      <c r="E32" s="14"/>
      <c r="F32" s="36"/>
      <c r="G32" s="14"/>
      <c r="H32" s="15">
        <f>H33</f>
        <v>55208.622180000006</v>
      </c>
    </row>
    <row r="33" spans="1:10" ht="48" customHeight="1" x14ac:dyDescent="0.25">
      <c r="A33" s="117" t="s">
        <v>126</v>
      </c>
      <c r="B33" s="99" t="s">
        <v>113</v>
      </c>
      <c r="C33" s="100"/>
      <c r="D33" s="38" t="s">
        <v>87</v>
      </c>
      <c r="E33" s="21" t="s">
        <v>90</v>
      </c>
      <c r="F33" s="21">
        <v>10</v>
      </c>
      <c r="G33" s="21">
        <f>COMPOSIÇÕES!I56</f>
        <v>5520.8622180000002</v>
      </c>
      <c r="H33" s="22">
        <f>G33*F33</f>
        <v>55208.622180000006</v>
      </c>
      <c r="J33" s="31"/>
    </row>
    <row r="34" spans="1:10" ht="18" customHeight="1" x14ac:dyDescent="0.25">
      <c r="A34" s="88"/>
      <c r="B34" s="103"/>
      <c r="C34" s="103"/>
      <c r="D34" s="33" t="s">
        <v>129</v>
      </c>
      <c r="E34" s="14"/>
      <c r="F34" s="36"/>
      <c r="G34" s="14"/>
      <c r="H34" s="15">
        <f>H35</f>
        <v>86458.115760000001</v>
      </c>
    </row>
    <row r="35" spans="1:10" ht="48" customHeight="1" x14ac:dyDescent="0.25">
      <c r="A35" s="117" t="s">
        <v>120</v>
      </c>
      <c r="B35" s="99" t="s">
        <v>118</v>
      </c>
      <c r="C35" s="100"/>
      <c r="D35" s="38" t="s">
        <v>88</v>
      </c>
      <c r="E35" s="21" t="s">
        <v>90</v>
      </c>
      <c r="F35" s="21">
        <v>20</v>
      </c>
      <c r="G35" s="21">
        <f>COMPOSIÇÕES!I61</f>
        <v>4322.905788</v>
      </c>
      <c r="H35" s="22">
        <f>G35*F35</f>
        <v>86458.115760000001</v>
      </c>
    </row>
    <row r="36" spans="1:10" ht="30.75" customHeight="1" x14ac:dyDescent="0.25">
      <c r="A36" s="35"/>
      <c r="B36" s="104"/>
      <c r="C36" s="104"/>
      <c r="D36" s="105"/>
      <c r="E36" s="106"/>
      <c r="F36" s="106"/>
      <c r="G36" s="106" t="s">
        <v>130</v>
      </c>
      <c r="H36" s="107">
        <f>H34+H32+H30+H28+H26+H24+H22+H20+H18</f>
        <v>2243864.6630879999</v>
      </c>
    </row>
    <row r="37" spans="1:10" ht="48" customHeight="1" x14ac:dyDescent="0.25">
      <c r="A37" s="52"/>
      <c r="B37" s="54"/>
      <c r="C37" s="54"/>
      <c r="D37" s="97"/>
      <c r="E37" s="55"/>
      <c r="F37" s="55"/>
      <c r="G37" s="55"/>
      <c r="H37" s="102"/>
    </row>
    <row r="38" spans="1:10" ht="25.5" customHeight="1" x14ac:dyDescent="0.25">
      <c r="A38" s="25"/>
      <c r="B38" s="25"/>
      <c r="C38" s="25"/>
      <c r="D38" s="26"/>
      <c r="E38" s="44" t="s">
        <v>92</v>
      </c>
      <c r="F38" s="44"/>
      <c r="G38" s="44"/>
      <c r="H38" s="44"/>
    </row>
    <row r="39" spans="1:10" x14ac:dyDescent="0.25">
      <c r="A39" s="25"/>
      <c r="B39" s="25"/>
      <c r="C39" s="25"/>
      <c r="D39" s="26"/>
      <c r="E39" s="29"/>
      <c r="F39" s="25"/>
      <c r="G39" s="29"/>
      <c r="H39" s="27"/>
    </row>
    <row r="40" spans="1:10" x14ac:dyDescent="0.25">
      <c r="A40" s="25"/>
      <c r="B40" s="25"/>
      <c r="C40" s="25"/>
      <c r="D40" s="26"/>
      <c r="E40" s="44" t="s">
        <v>131</v>
      </c>
      <c r="F40" s="44"/>
      <c r="G40" s="44"/>
      <c r="H40" s="44"/>
    </row>
    <row r="41" spans="1:10" x14ac:dyDescent="0.25">
      <c r="A41" s="25"/>
      <c r="B41" s="25"/>
      <c r="C41" s="25"/>
      <c r="D41" s="26"/>
      <c r="E41" s="44" t="s">
        <v>132</v>
      </c>
      <c r="F41" s="44"/>
      <c r="G41" s="44"/>
      <c r="H41" s="44"/>
    </row>
    <row r="42" spans="1:10" x14ac:dyDescent="0.25">
      <c r="A42" s="25"/>
      <c r="B42" s="25"/>
      <c r="C42" s="25"/>
      <c r="D42" s="26"/>
      <c r="E42" s="44" t="s">
        <v>133</v>
      </c>
      <c r="F42" s="44"/>
      <c r="G42" s="44"/>
      <c r="H42" s="44"/>
    </row>
    <row r="43" spans="1:10" x14ac:dyDescent="0.25">
      <c r="E43" s="41"/>
      <c r="F43" s="41"/>
      <c r="G43" s="41"/>
      <c r="H43" s="41"/>
    </row>
    <row r="44" spans="1:10" x14ac:dyDescent="0.25">
      <c r="E44" s="41"/>
      <c r="F44" s="41"/>
      <c r="G44" s="41"/>
      <c r="H44" s="41"/>
    </row>
    <row r="45" spans="1:10" x14ac:dyDescent="0.25">
      <c r="E45" s="41"/>
      <c r="F45" s="41"/>
      <c r="G45" s="41"/>
      <c r="H45" s="41"/>
    </row>
    <row r="46" spans="1:10" x14ac:dyDescent="0.25">
      <c r="E46" s="41"/>
      <c r="F46" s="41"/>
      <c r="G46" s="41"/>
      <c r="H46" s="41"/>
    </row>
    <row r="47" spans="1:10" x14ac:dyDescent="0.25">
      <c r="E47" s="41"/>
      <c r="F47" s="41"/>
      <c r="G47" s="41"/>
      <c r="H47" s="41"/>
    </row>
    <row r="48" spans="1:10" x14ac:dyDescent="0.25">
      <c r="E48" s="41"/>
      <c r="F48" s="41"/>
      <c r="G48" s="41"/>
      <c r="H48" s="41"/>
    </row>
    <row r="49" spans="5:8" x14ac:dyDescent="0.25">
      <c r="E49" s="41"/>
      <c r="F49" s="41"/>
      <c r="G49" s="41"/>
      <c r="H49" s="41"/>
    </row>
    <row r="50" spans="5:8" x14ac:dyDescent="0.25">
      <c r="E50" s="40"/>
      <c r="F50" s="40"/>
      <c r="G50" s="40"/>
      <c r="H50" s="40"/>
    </row>
    <row r="53" spans="5:8" x14ac:dyDescent="0.25">
      <c r="H53" s="4"/>
    </row>
  </sheetData>
  <mergeCells count="25">
    <mergeCell ref="B31:C31"/>
    <mergeCell ref="B33:C33"/>
    <mergeCell ref="B35:C35"/>
    <mergeCell ref="B19:C19"/>
    <mergeCell ref="B21:C21"/>
    <mergeCell ref="B23:C23"/>
    <mergeCell ref="B25:C25"/>
    <mergeCell ref="B27:C27"/>
    <mergeCell ref="A10:H10"/>
    <mergeCell ref="B12:H12"/>
    <mergeCell ref="B13:H13"/>
    <mergeCell ref="B14:H14"/>
    <mergeCell ref="E45:H45"/>
    <mergeCell ref="E38:H38"/>
    <mergeCell ref="E40:H40"/>
    <mergeCell ref="E41:H41"/>
    <mergeCell ref="E42:H42"/>
    <mergeCell ref="E43:H43"/>
    <mergeCell ref="E44:H44"/>
    <mergeCell ref="B29:C29"/>
    <mergeCell ref="E46:H46"/>
    <mergeCell ref="E47:H47"/>
    <mergeCell ref="E48:H48"/>
    <mergeCell ref="E49:H49"/>
    <mergeCell ref="E50:H50"/>
  </mergeCells>
  <pageMargins left="0.51181102362204722" right="0.51181102362204722" top="0.78740157480314965" bottom="0.78740157480314965" header="0.31496062992125984" footer="0.31496062992125984"/>
  <pageSetup paperSize="9" scale="68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opLeftCell="B7" workbookViewId="0">
      <selection activeCell="M15" sqref="M15"/>
    </sheetView>
  </sheetViews>
  <sheetFormatPr defaultRowHeight="15" x14ac:dyDescent="0.25"/>
  <cols>
    <col min="1" max="1" width="20.42578125" customWidth="1"/>
    <col min="2" max="2" width="15" style="17" customWidth="1"/>
    <col min="3" max="4" width="12.7109375" style="17" customWidth="1"/>
    <col min="5" max="5" width="13.42578125" style="17" customWidth="1"/>
    <col min="6" max="6" width="6.85546875" customWidth="1"/>
    <col min="7" max="7" width="20.7109375" style="3" customWidth="1"/>
    <col min="8" max="8" width="16.42578125" customWidth="1"/>
    <col min="9" max="10" width="11" customWidth="1"/>
    <col min="11" max="11" width="12.85546875" customWidth="1"/>
    <col min="12" max="12" width="7.7109375" customWidth="1"/>
    <col min="13" max="13" width="20.85546875" customWidth="1"/>
    <col min="14" max="14" width="15.5703125" customWidth="1"/>
    <col min="15" max="16" width="13.140625" customWidth="1"/>
    <col min="17" max="17" width="14.28515625" customWidth="1"/>
  </cols>
  <sheetData>
    <row r="1" spans="1:17" ht="29.25" customHeight="1" x14ac:dyDescent="0.25">
      <c r="A1" s="61" t="s">
        <v>46</v>
      </c>
      <c r="B1" s="61"/>
      <c r="C1" s="61"/>
      <c r="D1" s="61"/>
      <c r="E1" s="61"/>
      <c r="F1" s="45"/>
      <c r="G1" s="61" t="s">
        <v>56</v>
      </c>
      <c r="H1" s="61"/>
      <c r="I1" s="61"/>
      <c r="J1" s="61"/>
      <c r="K1" s="61"/>
      <c r="M1" s="61" t="s">
        <v>59</v>
      </c>
      <c r="N1" s="61"/>
      <c r="O1" s="61"/>
      <c r="P1" s="61"/>
      <c r="Q1" s="61"/>
    </row>
    <row r="2" spans="1:17" x14ac:dyDescent="0.25">
      <c r="A2" s="48"/>
      <c r="B2" s="48"/>
      <c r="C2" s="48"/>
      <c r="D2" s="48"/>
      <c r="E2" s="48"/>
      <c r="F2" s="45"/>
      <c r="G2" s="48"/>
      <c r="H2" s="48"/>
      <c r="I2" s="48"/>
      <c r="J2" s="48"/>
      <c r="K2" s="48"/>
      <c r="M2" s="48"/>
      <c r="N2" s="48"/>
      <c r="O2" s="48"/>
      <c r="P2" s="48"/>
      <c r="Q2" s="48"/>
    </row>
    <row r="3" spans="1:17" x14ac:dyDescent="0.25">
      <c r="A3" s="62" t="s">
        <v>47</v>
      </c>
      <c r="B3" s="62"/>
      <c r="C3" s="62"/>
      <c r="D3" s="62"/>
      <c r="E3" s="62"/>
      <c r="F3" s="50"/>
      <c r="G3" s="62" t="s">
        <v>47</v>
      </c>
      <c r="H3" s="62"/>
      <c r="I3" s="62"/>
      <c r="J3" s="62"/>
      <c r="K3" s="62"/>
      <c r="M3" s="62" t="s">
        <v>47</v>
      </c>
      <c r="N3" s="62"/>
      <c r="O3" s="62"/>
      <c r="P3" s="62"/>
      <c r="Q3" s="62"/>
    </row>
    <row r="4" spans="1:17" ht="75" x14ac:dyDescent="0.25">
      <c r="A4" s="57" t="s">
        <v>42</v>
      </c>
      <c r="B4" s="58" t="s">
        <v>43</v>
      </c>
      <c r="C4" s="58" t="s">
        <v>44</v>
      </c>
      <c r="D4" s="73" t="s">
        <v>45</v>
      </c>
      <c r="E4" s="74"/>
      <c r="F4" s="53"/>
      <c r="G4" s="57" t="s">
        <v>42</v>
      </c>
      <c r="H4" s="58" t="s">
        <v>43</v>
      </c>
      <c r="I4" s="58" t="s">
        <v>44</v>
      </c>
      <c r="J4" s="73" t="s">
        <v>45</v>
      </c>
      <c r="K4" s="74"/>
      <c r="M4" s="57" t="s">
        <v>42</v>
      </c>
      <c r="N4" s="58" t="s">
        <v>43</v>
      </c>
      <c r="O4" s="58" t="s">
        <v>44</v>
      </c>
      <c r="P4" s="73" t="s">
        <v>45</v>
      </c>
      <c r="Q4" s="74"/>
    </row>
    <row r="5" spans="1:17" x14ac:dyDescent="0.25">
      <c r="A5" s="59">
        <v>25</v>
      </c>
      <c r="B5" s="60">
        <v>3.7</v>
      </c>
      <c r="C5" s="60">
        <v>8</v>
      </c>
      <c r="D5" s="75">
        <f>C5*B5*A5</f>
        <v>740</v>
      </c>
      <c r="E5" s="76"/>
      <c r="F5" s="50"/>
      <c r="G5" s="59">
        <v>25</v>
      </c>
      <c r="H5" s="60">
        <v>1.5</v>
      </c>
      <c r="I5" s="60">
        <v>8</v>
      </c>
      <c r="J5" s="75">
        <f>I5*H5*G5</f>
        <v>300</v>
      </c>
      <c r="K5" s="76"/>
      <c r="M5" s="59">
        <v>40</v>
      </c>
      <c r="N5" s="60">
        <v>8</v>
      </c>
      <c r="O5" s="60">
        <v>8</v>
      </c>
      <c r="P5" s="75">
        <f>O5*N5*M5</f>
        <v>2560</v>
      </c>
      <c r="Q5" s="76"/>
    </row>
    <row r="6" spans="1:17" ht="18.75" customHeight="1" x14ac:dyDescent="0.25">
      <c r="A6" s="49"/>
      <c r="B6" s="47"/>
      <c r="C6" s="47"/>
      <c r="D6" s="47"/>
      <c r="E6" s="47"/>
      <c r="F6" s="50"/>
      <c r="G6" s="49"/>
      <c r="H6" s="47"/>
      <c r="I6" s="47"/>
      <c r="J6" s="47"/>
      <c r="K6" s="47"/>
      <c r="M6" s="49"/>
      <c r="N6" s="47"/>
      <c r="O6" s="47"/>
      <c r="P6" s="47"/>
      <c r="Q6" s="47"/>
    </row>
    <row r="7" spans="1:17" x14ac:dyDescent="0.25">
      <c r="A7" s="62" t="s">
        <v>48</v>
      </c>
      <c r="B7" s="62"/>
      <c r="C7" s="62"/>
      <c r="D7" s="62"/>
      <c r="E7" s="62"/>
      <c r="F7" s="50"/>
      <c r="G7" s="62" t="s">
        <v>48</v>
      </c>
      <c r="H7" s="62"/>
      <c r="I7" s="62"/>
      <c r="J7" s="62"/>
      <c r="K7" s="62"/>
      <c r="M7" s="62" t="s">
        <v>48</v>
      </c>
      <c r="N7" s="62"/>
      <c r="O7" s="62"/>
      <c r="P7" s="62"/>
      <c r="Q7" s="62"/>
    </row>
    <row r="8" spans="1:17" ht="49.5" customHeight="1" x14ac:dyDescent="0.25">
      <c r="A8" s="68" t="s">
        <v>49</v>
      </c>
      <c r="B8" s="69"/>
      <c r="C8" s="70" t="s">
        <v>57</v>
      </c>
      <c r="D8" s="77" t="s">
        <v>58</v>
      </c>
      <c r="E8" s="78"/>
      <c r="F8" s="50"/>
      <c r="G8" s="68" t="s">
        <v>49</v>
      </c>
      <c r="H8" s="69"/>
      <c r="I8" s="70" t="s">
        <v>57</v>
      </c>
      <c r="J8" s="77" t="s">
        <v>58</v>
      </c>
      <c r="K8" s="78"/>
      <c r="M8" s="68" t="s">
        <v>49</v>
      </c>
      <c r="N8" s="69"/>
      <c r="O8" s="70" t="s">
        <v>57</v>
      </c>
      <c r="P8" s="77" t="s">
        <v>58</v>
      </c>
      <c r="Q8" s="78"/>
    </row>
    <row r="9" spans="1:17" ht="30" customHeight="1" x14ac:dyDescent="0.25">
      <c r="A9" s="71">
        <v>9.9</v>
      </c>
      <c r="B9" s="71"/>
      <c r="C9" s="70">
        <v>25</v>
      </c>
      <c r="D9" s="77">
        <f>C9*A9</f>
        <v>247.5</v>
      </c>
      <c r="E9" s="78"/>
      <c r="F9" s="50"/>
      <c r="G9" s="71">
        <v>4.03</v>
      </c>
      <c r="H9" s="71"/>
      <c r="I9" s="70">
        <v>25</v>
      </c>
      <c r="J9" s="77">
        <f>I9*G9</f>
        <v>100.75</v>
      </c>
      <c r="K9" s="78"/>
      <c r="M9" s="71">
        <v>16.239999999999998</v>
      </c>
      <c r="N9" s="71"/>
      <c r="O9" s="70">
        <v>40</v>
      </c>
      <c r="P9" s="77">
        <f>O9*M9</f>
        <v>649.59999999999991</v>
      </c>
      <c r="Q9" s="78"/>
    </row>
    <row r="10" spans="1:17" ht="19.5" customHeight="1" x14ac:dyDescent="0.25">
      <c r="A10" s="49"/>
      <c r="B10" s="47"/>
      <c r="C10" s="47"/>
      <c r="D10" s="47"/>
      <c r="E10" s="47"/>
      <c r="F10" s="50"/>
      <c r="G10" s="49"/>
      <c r="H10" s="47"/>
      <c r="I10" s="47"/>
      <c r="J10" s="47"/>
      <c r="K10" s="47"/>
      <c r="M10" s="49"/>
      <c r="N10" s="47"/>
      <c r="O10" s="47"/>
      <c r="P10" s="47"/>
      <c r="Q10" s="47"/>
    </row>
    <row r="11" spans="1:17" x14ac:dyDescent="0.25">
      <c r="A11" s="62" t="s">
        <v>50</v>
      </c>
      <c r="B11" s="62"/>
      <c r="C11" s="62"/>
      <c r="D11" s="62"/>
      <c r="E11" s="62"/>
      <c r="F11" s="50"/>
      <c r="G11" s="62" t="s">
        <v>50</v>
      </c>
      <c r="H11" s="62"/>
      <c r="I11" s="62"/>
      <c r="J11" s="62"/>
      <c r="K11" s="62"/>
      <c r="M11" s="62" t="s">
        <v>50</v>
      </c>
      <c r="N11" s="62"/>
      <c r="O11" s="62"/>
      <c r="P11" s="62"/>
      <c r="Q11" s="62"/>
    </row>
    <row r="12" spans="1:17" ht="45" x14ac:dyDescent="0.25">
      <c r="A12" s="63" t="s">
        <v>51</v>
      </c>
      <c r="B12" s="65" t="s">
        <v>65</v>
      </c>
      <c r="C12" s="65" t="s">
        <v>52</v>
      </c>
      <c r="D12" s="65" t="s">
        <v>61</v>
      </c>
      <c r="E12" s="64" t="s">
        <v>45</v>
      </c>
      <c r="F12" s="50"/>
      <c r="G12" s="63" t="s">
        <v>51</v>
      </c>
      <c r="H12" s="65" t="s">
        <v>65</v>
      </c>
      <c r="I12" s="65" t="s">
        <v>52</v>
      </c>
      <c r="J12" s="65" t="s">
        <v>61</v>
      </c>
      <c r="K12" s="64" t="s">
        <v>45</v>
      </c>
      <c r="M12" s="63" t="s">
        <v>51</v>
      </c>
      <c r="N12" s="65" t="s">
        <v>65</v>
      </c>
      <c r="O12" s="65" t="s">
        <v>52</v>
      </c>
      <c r="P12" s="65" t="s">
        <v>61</v>
      </c>
      <c r="Q12" s="64" t="s">
        <v>45</v>
      </c>
    </row>
    <row r="13" spans="1:17" x14ac:dyDescent="0.25">
      <c r="A13" s="66" t="s">
        <v>53</v>
      </c>
      <c r="B13" s="18">
        <v>2</v>
      </c>
      <c r="C13" s="67">
        <v>0.126</v>
      </c>
      <c r="D13" s="18">
        <v>25</v>
      </c>
      <c r="E13" s="18">
        <f>D13*C13*B13</f>
        <v>6.3</v>
      </c>
      <c r="F13" s="50"/>
      <c r="G13" s="66" t="s">
        <v>53</v>
      </c>
      <c r="H13" s="18">
        <v>2</v>
      </c>
      <c r="I13" s="67">
        <v>0.126</v>
      </c>
      <c r="J13" s="18">
        <v>25</v>
      </c>
      <c r="K13" s="18">
        <f>J13*I13*H13</f>
        <v>6.3</v>
      </c>
      <c r="M13" s="66" t="s">
        <v>53</v>
      </c>
      <c r="N13" s="18">
        <v>2</v>
      </c>
      <c r="O13" s="67">
        <v>0.126</v>
      </c>
      <c r="P13" s="18">
        <v>40</v>
      </c>
      <c r="Q13" s="18">
        <f>P13*O13*N13</f>
        <v>10.08</v>
      </c>
    </row>
    <row r="14" spans="1:17" x14ac:dyDescent="0.25">
      <c r="A14" s="66" t="s">
        <v>54</v>
      </c>
      <c r="B14" s="18">
        <v>2</v>
      </c>
      <c r="C14" s="18">
        <f>0.45*0.45</f>
        <v>0.20250000000000001</v>
      </c>
      <c r="D14" s="18">
        <v>25</v>
      </c>
      <c r="E14" s="18">
        <f>D14*C14*B14</f>
        <v>10.125</v>
      </c>
      <c r="F14" s="50"/>
      <c r="G14" s="66" t="s">
        <v>54</v>
      </c>
      <c r="H14" s="18">
        <v>2</v>
      </c>
      <c r="I14" s="18">
        <f>0.45*0.45</f>
        <v>0.20250000000000001</v>
      </c>
      <c r="J14" s="18">
        <v>25</v>
      </c>
      <c r="K14" s="18">
        <f t="shared" ref="K14:K15" si="0">J14*I14*H14</f>
        <v>10.125</v>
      </c>
      <c r="M14" s="66" t="s">
        <v>54</v>
      </c>
      <c r="N14" s="18">
        <v>2</v>
      </c>
      <c r="O14" s="18">
        <f>0.45*0.45</f>
        <v>0.20250000000000001</v>
      </c>
      <c r="P14" s="18">
        <v>40</v>
      </c>
      <c r="Q14" s="18">
        <f t="shared" ref="Q14:Q15" si="1">P14*O14*N14</f>
        <v>16.200000000000003</v>
      </c>
    </row>
    <row r="15" spans="1:17" x14ac:dyDescent="0.25">
      <c r="A15" s="66" t="s">
        <v>55</v>
      </c>
      <c r="B15" s="18">
        <v>2</v>
      </c>
      <c r="C15" s="18">
        <f>0.8*1</f>
        <v>0.8</v>
      </c>
      <c r="D15" s="18">
        <v>25</v>
      </c>
      <c r="E15" s="18">
        <f>D15*C15*B15</f>
        <v>40</v>
      </c>
      <c r="F15" s="50"/>
      <c r="G15" s="66" t="s">
        <v>55</v>
      </c>
      <c r="H15" s="18">
        <v>2</v>
      </c>
      <c r="I15" s="18">
        <f>0.8*1</f>
        <v>0.8</v>
      </c>
      <c r="J15" s="18">
        <v>25</v>
      </c>
      <c r="K15" s="18">
        <f t="shared" si="0"/>
        <v>40</v>
      </c>
      <c r="M15" s="66" t="s">
        <v>60</v>
      </c>
      <c r="N15" s="18">
        <v>2</v>
      </c>
      <c r="O15" s="18">
        <f>0.45*0.45</f>
        <v>0.20250000000000001</v>
      </c>
      <c r="P15" s="18">
        <v>40</v>
      </c>
      <c r="Q15" s="18">
        <f t="shared" si="1"/>
        <v>16.200000000000003</v>
      </c>
    </row>
    <row r="16" spans="1:17" ht="20.25" customHeight="1" x14ac:dyDescent="0.25">
      <c r="A16" s="52"/>
      <c r="B16" s="46"/>
      <c r="C16" s="46"/>
      <c r="D16" s="46"/>
      <c r="E16" s="46"/>
      <c r="F16" s="52"/>
      <c r="G16" s="52"/>
    </row>
    <row r="17" spans="1:17" x14ac:dyDescent="0.25">
      <c r="A17" s="62" t="s">
        <v>62</v>
      </c>
      <c r="B17" s="62"/>
      <c r="C17" s="62"/>
      <c r="D17" s="62"/>
      <c r="E17" s="62"/>
      <c r="F17" s="45"/>
      <c r="G17" s="62" t="s">
        <v>62</v>
      </c>
      <c r="H17" s="62"/>
      <c r="I17" s="62"/>
      <c r="J17" s="62"/>
      <c r="K17" s="62"/>
      <c r="M17" s="62" t="s">
        <v>62</v>
      </c>
      <c r="N17" s="62"/>
      <c r="O17" s="62"/>
      <c r="P17" s="62"/>
      <c r="Q17" s="62"/>
    </row>
    <row r="18" spans="1:17" ht="45" customHeight="1" x14ac:dyDescent="0.25">
      <c r="A18" s="63" t="s">
        <v>63</v>
      </c>
      <c r="B18" s="65" t="s">
        <v>65</v>
      </c>
      <c r="C18" s="65" t="s">
        <v>61</v>
      </c>
      <c r="D18" s="77" t="s">
        <v>66</v>
      </c>
      <c r="E18" s="78"/>
      <c r="F18" s="49"/>
      <c r="G18" s="63" t="s">
        <v>63</v>
      </c>
      <c r="H18" s="65" t="s">
        <v>65</v>
      </c>
      <c r="I18" s="65" t="s">
        <v>61</v>
      </c>
      <c r="J18" s="77" t="s">
        <v>66</v>
      </c>
      <c r="K18" s="78"/>
      <c r="M18" s="63" t="s">
        <v>63</v>
      </c>
      <c r="N18" s="65" t="s">
        <v>65</v>
      </c>
      <c r="O18" s="65" t="s">
        <v>61</v>
      </c>
      <c r="P18" s="77" t="s">
        <v>66</v>
      </c>
      <c r="Q18" s="78"/>
    </row>
    <row r="19" spans="1:17" x14ac:dyDescent="0.25">
      <c r="A19" s="66" t="s">
        <v>64</v>
      </c>
      <c r="B19" s="18">
        <v>4</v>
      </c>
      <c r="C19" s="18">
        <v>25</v>
      </c>
      <c r="D19" s="79">
        <f>C19*B19</f>
        <v>100</v>
      </c>
      <c r="E19" s="80"/>
      <c r="F19" s="49"/>
      <c r="G19" s="66" t="s">
        <v>64</v>
      </c>
      <c r="H19" s="18">
        <v>4</v>
      </c>
      <c r="I19" s="18">
        <v>25</v>
      </c>
      <c r="J19" s="79">
        <f>I19*H19</f>
        <v>100</v>
      </c>
      <c r="K19" s="80"/>
      <c r="M19" s="66" t="s">
        <v>64</v>
      </c>
      <c r="N19" s="18">
        <v>4</v>
      </c>
      <c r="O19" s="18">
        <v>40</v>
      </c>
      <c r="P19" s="79">
        <f>O19*N19</f>
        <v>160</v>
      </c>
      <c r="Q19" s="80"/>
    </row>
    <row r="20" spans="1:17" x14ac:dyDescent="0.25">
      <c r="A20" s="49"/>
      <c r="B20" s="47"/>
      <c r="C20" s="47"/>
      <c r="D20" s="47"/>
      <c r="E20" s="47"/>
      <c r="F20" s="49"/>
      <c r="G20" s="51"/>
    </row>
    <row r="21" spans="1:17" x14ac:dyDescent="0.25">
      <c r="A21" s="49"/>
      <c r="B21" s="47"/>
      <c r="C21" s="47"/>
      <c r="D21" s="47"/>
      <c r="E21" s="47"/>
      <c r="F21" s="49"/>
      <c r="G21" s="51"/>
    </row>
    <row r="22" spans="1:17" x14ac:dyDescent="0.25">
      <c r="A22" s="49"/>
      <c r="B22" s="47"/>
      <c r="C22" s="47"/>
      <c r="D22" s="47"/>
      <c r="E22" s="47"/>
      <c r="F22" s="49"/>
      <c r="G22" s="51"/>
    </row>
    <row r="23" spans="1:17" x14ac:dyDescent="0.25">
      <c r="A23" s="49"/>
      <c r="B23" s="47"/>
      <c r="C23" s="47"/>
      <c r="D23" s="47"/>
      <c r="E23" s="47"/>
      <c r="F23" s="49"/>
      <c r="G23" s="51"/>
    </row>
  </sheetData>
  <mergeCells count="39">
    <mergeCell ref="M17:Q17"/>
    <mergeCell ref="P18:Q18"/>
    <mergeCell ref="P19:Q19"/>
    <mergeCell ref="D18:E18"/>
    <mergeCell ref="D19:E19"/>
    <mergeCell ref="G17:K17"/>
    <mergeCell ref="J18:K18"/>
    <mergeCell ref="J19:K19"/>
    <mergeCell ref="P4:Q4"/>
    <mergeCell ref="P5:Q5"/>
    <mergeCell ref="P8:Q8"/>
    <mergeCell ref="P9:Q9"/>
    <mergeCell ref="D5:E5"/>
    <mergeCell ref="D8:E8"/>
    <mergeCell ref="D9:E9"/>
    <mergeCell ref="A17:E17"/>
    <mergeCell ref="J4:K4"/>
    <mergeCell ref="J5:K5"/>
    <mergeCell ref="J8:K8"/>
    <mergeCell ref="J9:K9"/>
    <mergeCell ref="M11:Q11"/>
    <mergeCell ref="A8:B8"/>
    <mergeCell ref="A9:B9"/>
    <mergeCell ref="G8:H8"/>
    <mergeCell ref="G9:H9"/>
    <mergeCell ref="M1:Q1"/>
    <mergeCell ref="M3:Q3"/>
    <mergeCell ref="M7:Q7"/>
    <mergeCell ref="M8:N8"/>
    <mergeCell ref="M9:N9"/>
    <mergeCell ref="D4:E4"/>
    <mergeCell ref="A1:E1"/>
    <mergeCell ref="A3:E3"/>
    <mergeCell ref="A7:E7"/>
    <mergeCell ref="A11:E11"/>
    <mergeCell ref="G1:K1"/>
    <mergeCell ref="G3:K3"/>
    <mergeCell ref="G7:K7"/>
    <mergeCell ref="G11:K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COMPOSIÇÕES</vt:lpstr>
      <vt:lpstr>PLANILHA</vt:lpstr>
      <vt:lpstr>MEMÓRIA CÁLCULO</vt:lpstr>
      <vt:lpstr>COMPOSIÇÕES!Area_de_impressao</vt:lpstr>
      <vt:lpstr>PLANILHA!Area_de_impressao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</cp:lastModifiedBy>
  <cp:lastPrinted>2025-09-18T19:20:38Z</cp:lastPrinted>
  <dcterms:created xsi:type="dcterms:W3CDTF">2022-03-31T13:26:06Z</dcterms:created>
  <dcterms:modified xsi:type="dcterms:W3CDTF">2025-09-18T19:55:49Z</dcterms:modified>
</cp:coreProperties>
</file>