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Z:\Licitação\Arquivos compartilhados\Licitações - Geral\Licitações 2025\Obras\Concorrência Publica 01-2025 - Pavimentação Estrada João Guilherme - 1Doc 15.933-2024\"/>
    </mc:Choice>
  </mc:AlternateContent>
  <xr:revisionPtr revIDLastSave="0" documentId="8_{4877A761-24E5-4F11-8E6E-B372C66DA78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RONOGRAMA" sheetId="7" r:id="rId1"/>
    <sheet name="PLANILHA" sheetId="2" r:id="rId2"/>
  </sheets>
  <definedNames>
    <definedName name="_xlnm.Print_Area" localSheetId="0">CRONOGRAMA!$A$1:$I$30</definedName>
    <definedName name="_xlnm.Print_Area" localSheetId="1">PLANILHA!$A$1:$I$66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5" i="2" l="1"/>
  <c r="H45" i="2"/>
  <c r="E42" i="2"/>
  <c r="E43" i="2" s="1"/>
  <c r="H43" i="2"/>
  <c r="I43" i="2" s="1"/>
  <c r="H42" i="2"/>
  <c r="I45" i="2" l="1"/>
  <c r="I42" i="2"/>
  <c r="E50" i="2" l="1"/>
  <c r="E49" i="2"/>
  <c r="E48" i="2"/>
  <c r="E47" i="2"/>
  <c r="E46" i="2"/>
  <c r="E44" i="2"/>
  <c r="E41" i="2"/>
  <c r="E20" i="2"/>
  <c r="E21" i="2" s="1"/>
  <c r="H57" i="2" l="1"/>
  <c r="I57" i="2" s="1"/>
  <c r="H55" i="2"/>
  <c r="I55" i="2" s="1"/>
  <c r="H54" i="2"/>
  <c r="I54" i="2" s="1"/>
  <c r="H53" i="2"/>
  <c r="I53" i="2" s="1"/>
  <c r="H50" i="2"/>
  <c r="I50" i="2" s="1"/>
  <c r="H49" i="2"/>
  <c r="I49" i="2" s="1"/>
  <c r="H48" i="2"/>
  <c r="I48" i="2" s="1"/>
  <c r="H47" i="2"/>
  <c r="I47" i="2" s="1"/>
  <c r="H46" i="2"/>
  <c r="I46" i="2" s="1"/>
  <c r="H44" i="2"/>
  <c r="I44" i="2" s="1"/>
  <c r="H41" i="2"/>
  <c r="I41" i="2" s="1"/>
  <c r="H40" i="2"/>
  <c r="I40" i="2" s="1"/>
  <c r="H38" i="2"/>
  <c r="I38" i="2" s="1"/>
  <c r="H37" i="2"/>
  <c r="I37" i="2" s="1"/>
  <c r="H36" i="2"/>
  <c r="I36" i="2" s="1"/>
  <c r="H35" i="2"/>
  <c r="I35" i="2" s="1"/>
  <c r="H34" i="2"/>
  <c r="I34" i="2" s="1"/>
  <c r="H33" i="2"/>
  <c r="I33" i="2" s="1"/>
  <c r="H32" i="2"/>
  <c r="I32" i="2" s="1"/>
  <c r="H31" i="2"/>
  <c r="I31" i="2" s="1"/>
  <c r="H30" i="2"/>
  <c r="I30" i="2" s="1"/>
  <c r="H29" i="2"/>
  <c r="I29" i="2" s="1"/>
  <c r="H28" i="2"/>
  <c r="I28" i="2" s="1"/>
  <c r="H27" i="2"/>
  <c r="I27" i="2" s="1"/>
  <c r="H26" i="2"/>
  <c r="I26" i="2" s="1"/>
  <c r="H25" i="2"/>
  <c r="I25" i="2" s="1"/>
  <c r="H24" i="2"/>
  <c r="I24" i="2" s="1"/>
  <c r="H23" i="2"/>
  <c r="I23" i="2" s="1"/>
  <c r="H21" i="2"/>
  <c r="I21" i="2" s="1"/>
  <c r="H20" i="2"/>
  <c r="I20" i="2" s="1"/>
  <c r="H19" i="2"/>
  <c r="I19" i="2" s="1"/>
  <c r="I51" i="2" l="1"/>
  <c r="C21" i="7" s="1"/>
  <c r="G21" i="7" s="1"/>
  <c r="I22" i="2"/>
  <c r="C19" i="7" s="1"/>
  <c r="I18" i="2"/>
  <c r="C18" i="7" s="1"/>
  <c r="D18" i="7" s="1"/>
  <c r="I39" i="2"/>
  <c r="C20" i="7" s="1"/>
  <c r="E19" i="7" l="1"/>
  <c r="E22" i="7" s="1"/>
  <c r="D19" i="7"/>
  <c r="D22" i="7" s="1"/>
  <c r="G20" i="7"/>
  <c r="G22" i="7" s="1"/>
  <c r="F20" i="7"/>
  <c r="F22" i="7" s="1"/>
  <c r="C22" i="7"/>
  <c r="I58" i="2"/>
</calcChain>
</file>

<file path=xl/sharedStrings.xml><?xml version="1.0" encoding="utf-8"?>
<sst xmlns="http://schemas.openxmlformats.org/spreadsheetml/2006/main" count="236" uniqueCount="144">
  <si>
    <t>ITEM</t>
  </si>
  <si>
    <t>REFERÊNCIA</t>
  </si>
  <si>
    <t>DESCRIÇÃO DO SERVIÇO</t>
  </si>
  <si>
    <t>QUANT.</t>
  </si>
  <si>
    <t>UNID.</t>
  </si>
  <si>
    <t>VALOR UNITÁRIO</t>
  </si>
  <si>
    <t>VALOR UNITÁRIO C/ BDI</t>
  </si>
  <si>
    <t>VALOR TOTAL</t>
  </si>
  <si>
    <t>m²</t>
  </si>
  <si>
    <t>m³</t>
  </si>
  <si>
    <t>Imprimação betuminosa ligante</t>
  </si>
  <si>
    <t>Camada de rolamento em concreto betuminoso usinado quente - CBUQ</t>
  </si>
  <si>
    <t>Imprimação betuminosa impermeabilizante</t>
  </si>
  <si>
    <t>SINALIZAÇÃO VIÁRIA</t>
  </si>
  <si>
    <t>PLANILHA ORÇAMENTÁRIA</t>
  </si>
  <si>
    <t>OBRA:</t>
  </si>
  <si>
    <t>LOCAL:</t>
  </si>
  <si>
    <t>REFERÊNCIA:</t>
  </si>
  <si>
    <t>BDI:</t>
  </si>
  <si>
    <t>TOTAL GERAL</t>
  </si>
  <si>
    <t>SERVIÇOS PRELIMINARES</t>
  </si>
  <si>
    <t>1º MÊS</t>
  </si>
  <si>
    <t>2º MÊS</t>
  </si>
  <si>
    <t>3º MÊS</t>
  </si>
  <si>
    <t>CRONOGRAMA FÍSICO FINANCEIRO</t>
  </si>
  <si>
    <t>PAVIMENTAÇÃO DA ESTRADA VICINAL JOÃO GUILHERME ASSUMPÇÃO</t>
  </si>
  <si>
    <t>ESTRADA VICINAL JOÃO GUILHERME ASSUMPÇÃO</t>
  </si>
  <si>
    <t>BOLETIM CDHU VERSÃO 196</t>
  </si>
  <si>
    <t>Demolição (levantamento) mecanizada de pavimento asfáltico, inclusive fragmentação e acomodação do material</t>
  </si>
  <si>
    <t>Carregamento mecanizado de entulho fragmentado, com caminhão à disposição dentro da obra, até o raio de 1 km</t>
  </si>
  <si>
    <t>Transporte de entulho, para distâncias superiores ao 5° km até o 10° km</t>
  </si>
  <si>
    <t>GALERIA ÁGUAS PLUVIAIS</t>
  </si>
  <si>
    <t>Locação de rede de canalização</t>
  </si>
  <si>
    <t>Escavação mecanizada de valas ou cavas com profundidade de até 2 m</t>
  </si>
  <si>
    <t>Escoramento de solo descontínuo</t>
  </si>
  <si>
    <t>Regularização e compactação mecanizada de superfície, sem controle do proctor normal</t>
  </si>
  <si>
    <t>Lastro de areia</t>
  </si>
  <si>
    <t>Tubo de concreto (PA-2), DN= 400mm</t>
  </si>
  <si>
    <t>Tubo de concreto (PA-2), DN= 600mm</t>
  </si>
  <si>
    <t>Tubo de concreto (PA-2), DN= 800mm</t>
  </si>
  <si>
    <t>Poço de visita de 1,60 x 1,60 x 1,60 m - tipo PMSP</t>
  </si>
  <si>
    <t>Chaminé para poço de visita tipo PMSP em alvenaria, diâmetro interno 70 cm - pescoço</t>
  </si>
  <si>
    <t>Tampão em ferro fundido, diâmetro de 600 mm, classe B 125 (ruptura &gt; 125 kN)</t>
  </si>
  <si>
    <t>Boca de lobo simples tipo PMSP com tampa de concreto</t>
  </si>
  <si>
    <t>Boca de lobo dupla tipo PMSP com tampa de concreto</t>
  </si>
  <si>
    <t>Reaterro compactado mecanizado de vala ou cava com rolo, mínimo de 95% PN</t>
  </si>
  <si>
    <t>Carga e remoção de terra até a distância média de 1 km</t>
  </si>
  <si>
    <t>Transporte de solo de 1ª e 2ª categoria por caminhão para distâncias superiores ao 3° km até o 5° km</t>
  </si>
  <si>
    <t>PAVIMENTAÇÂO ASFÁLTICA</t>
  </si>
  <si>
    <t>Locação de vias, calçadas, tanques e lagoas</t>
  </si>
  <si>
    <t>Abertura e preparo de caixa até 40 cm, compactação do subleito mínimo de 95% do PN e transporte até o raio de 1 km</t>
  </si>
  <si>
    <t>Sarjeta ou sarjetão moldado no local, tipo PMSP em concreto com fck 25 MPa</t>
  </si>
  <si>
    <t>VERTICAL</t>
  </si>
  <si>
    <t>Suporte de perfil metálico galvanizado</t>
  </si>
  <si>
    <t>Placa para sinalização viária em chapa de aço, totalmente refletiva com película IA/IA - área até 2,0 m²</t>
  </si>
  <si>
    <t>Colocação de placa em suporte de madeira / metálico - solo</t>
  </si>
  <si>
    <t>HORIZONTAL</t>
  </si>
  <si>
    <t xml:space="preserve"> 1 </t>
  </si>
  <si>
    <t xml:space="preserve"> 2 </t>
  </si>
  <si>
    <t xml:space="preserve"> 3 </t>
  </si>
  <si>
    <t xml:space="preserve"> 3.1 </t>
  </si>
  <si>
    <t xml:space="preserve"> 3.2 </t>
  </si>
  <si>
    <t xml:space="preserve"> 3.5 </t>
  </si>
  <si>
    <t xml:space="preserve"> 3.7 </t>
  </si>
  <si>
    <t xml:space="preserve"> 3.8 </t>
  </si>
  <si>
    <t xml:space="preserve"> 3.9 </t>
  </si>
  <si>
    <t xml:space="preserve"> 3.10 </t>
  </si>
  <si>
    <t xml:space="preserve"> 3.11 </t>
  </si>
  <si>
    <t xml:space="preserve"> 4 </t>
  </si>
  <si>
    <t xml:space="preserve"> 4.1 </t>
  </si>
  <si>
    <t xml:space="preserve"> 4.1.1 </t>
  </si>
  <si>
    <t xml:space="preserve"> 4.1.2 </t>
  </si>
  <si>
    <t xml:space="preserve"> 4.1.3 </t>
  </si>
  <si>
    <t xml:space="preserve"> 4.2 </t>
  </si>
  <si>
    <t xml:space="preserve"> 4.2.1 </t>
  </si>
  <si>
    <t xml:space="preserve"> 03.07.030 </t>
  </si>
  <si>
    <t xml:space="preserve"> 05.08.220 </t>
  </si>
  <si>
    <t xml:space="preserve"> 05.08.080 </t>
  </si>
  <si>
    <t xml:space="preserve"> 02.10.040 </t>
  </si>
  <si>
    <t xml:space="preserve"> 07.02.020 </t>
  </si>
  <si>
    <t xml:space="preserve"> 08.01.040 </t>
  </si>
  <si>
    <t xml:space="preserve"> 54.01.010 </t>
  </si>
  <si>
    <t xml:space="preserve"> 11.18.020 </t>
  </si>
  <si>
    <t xml:space="preserve"> 46.12.270 </t>
  </si>
  <si>
    <t xml:space="preserve"> 46.12.150 </t>
  </si>
  <si>
    <t xml:space="preserve"> 46.12.160 </t>
  </si>
  <si>
    <t xml:space="preserve"> 49.12.110 </t>
  </si>
  <si>
    <t xml:space="preserve"> 49.12.120 </t>
  </si>
  <si>
    <t xml:space="preserve"> 49.06.400 </t>
  </si>
  <si>
    <t xml:space="preserve"> 49.12.010 </t>
  </si>
  <si>
    <t xml:space="preserve"> 49.12.030 </t>
  </si>
  <si>
    <t xml:space="preserve"> 07.11.040 </t>
  </si>
  <si>
    <t xml:space="preserve"> 07.01.120 </t>
  </si>
  <si>
    <t xml:space="preserve"> 05.10.022 </t>
  </si>
  <si>
    <t xml:space="preserve"> 02.10.060 </t>
  </si>
  <si>
    <t xml:space="preserve"> 54.01.030 </t>
  </si>
  <si>
    <t xml:space="preserve"> 54.03.240 </t>
  </si>
  <si>
    <t xml:space="preserve"> 54.03.230 </t>
  </si>
  <si>
    <t xml:space="preserve"> 54.03.210 </t>
  </si>
  <si>
    <t xml:space="preserve"> 97.05.140 </t>
  </si>
  <si>
    <t xml:space="preserve"> 70.03.001 </t>
  </si>
  <si>
    <t xml:space="preserve"> 97.05.130 </t>
  </si>
  <si>
    <t>CÓDIGO</t>
  </si>
  <si>
    <t>CDHU</t>
  </si>
  <si>
    <t>M</t>
  </si>
  <si>
    <t>UN</t>
  </si>
  <si>
    <t>KG</t>
  </si>
  <si>
    <t>ÁLVARO FLORIAM GEBRAIEL BELLAZ</t>
  </si>
  <si>
    <t>ENGENHEIRO CIVIL</t>
  </si>
  <si>
    <t>CREA: 507.011.280-5</t>
  </si>
  <si>
    <t>SECRETÁRIO DE OBRAS E PLANEJAMENTO</t>
  </si>
  <si>
    <t>1.1</t>
  </si>
  <si>
    <t>1.2</t>
  </si>
  <si>
    <t>1.3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</si>
  <si>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</si>
  <si>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</si>
  <si>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</si>
  <si>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</si>
  <si>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</si>
  <si>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</si>
  <si>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</si>
  <si>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</si>
  <si>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</si>
  <si>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</si>
  <si>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</si>
  <si>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</si>
  <si>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</si>
  <si>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</si>
  <si>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</si>
  <si>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</si>
  <si>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4º MÊS</t>
  </si>
  <si>
    <t>Execução de perfil extrusado no local, sem concreto</t>
  </si>
  <si>
    <t>54.06.151</t>
  </si>
  <si>
    <t>11.01.100</t>
  </si>
  <si>
    <t>Base de bica corrida</t>
  </si>
  <si>
    <t>54.01.220</t>
  </si>
  <si>
    <t>3.3</t>
  </si>
  <si>
    <t>3.4</t>
  </si>
  <si>
    <t>3.6</t>
  </si>
  <si>
    <t>Tietê, 03 de junho de 2025.</t>
  </si>
  <si>
    <t>Concreto usinado, fck = 25 MPa - para perfil extrudado</t>
  </si>
  <si>
    <t>11.01.630</t>
  </si>
  <si>
    <t>Sinalização horizontal com tinta vinílica ou acrílica</t>
  </si>
  <si>
    <t>70.02.010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</si>
</sst>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1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0" fontId="0" fillId="0" borderId="0" xfId="0" applyNumberFormat="1" applyAlignment="1">
      <alignment horizontal="left"/>
    </xf>
    <xf numFmtId="10" fontId="0" fillId="0" borderId="0" xfId="0" applyNumberFormat="1" applyAlignment="1">
      <alignment vertical="center" wrapText="1"/>
    </xf>
    <xf numFmtId="4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44" fontId="0" fillId="0" borderId="1" xfId="0" applyNumberFormat="1" applyBorder="1"/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2" fontId="4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4" fontId="4" fillId="2" borderId="6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44" fontId="7" fillId="0" borderId="1" xfId="0" applyNumberFormat="1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top" wrapText="1"/>
    </xf>
    <xf numFmtId="2" fontId="7" fillId="0" borderId="3" xfId="0" applyNumberFormat="1" applyFont="1" applyBorder="1" applyAlignment="1">
      <alignment horizontal="center" vertical="center" wrapText="1"/>
    </xf>
    <xf numFmtId="44" fontId="7" fillId="0" borderId="3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top" wrapText="1"/>
    </xf>
    <xf numFmtId="2" fontId="7" fillId="0" borderId="4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top" wrapText="1"/>
    </xf>
    <xf numFmtId="2" fontId="7" fillId="0" borderId="1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2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2" fontId="7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/>
    </xf>
    <xf numFmtId="0" fontId="5" fillId="4" borderId="10" xfId="0" applyFont="1" applyFill="1" applyBorder="1" applyAlignment="1">
      <alignment horizontal="left" vertical="top" wrapText="1"/>
    </xf>
    <xf numFmtId="2" fontId="7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vertical="center"/>
    </xf>
    <xf numFmtId="0" fontId="6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2" fontId="7" fillId="0" borderId="12" xfId="0" applyNumberFormat="1" applyFont="1" applyBorder="1" applyAlignment="1">
      <alignment horizontal="center" vertical="center" wrapText="1"/>
    </xf>
    <xf numFmtId="44" fontId="7" fillId="0" borderId="12" xfId="0" applyNumberFormat="1" applyFont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44" fontId="7" fillId="4" borderId="9" xfId="0" applyNumberFormat="1" applyFont="1" applyFill="1" applyBorder="1" applyAlignment="1">
      <alignment horizontal="center" vertical="center"/>
    </xf>
    <xf numFmtId="44" fontId="4" fillId="2" borderId="9" xfId="0" applyNumberFormat="1" applyFont="1" applyFill="1" applyBorder="1" applyAlignment="1">
      <alignment horizontal="center" vertical="center"/>
    </xf>
    <xf numFmtId="44" fontId="4" fillId="2" borderId="6" xfId="0" applyNumberFormat="1" applyFont="1" applyFill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2" fontId="3" fillId="3" borderId="3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44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4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4" fontId="4" fillId="0" borderId="1" xfId="0" applyNumberFormat="1" applyFont="1" applyBorder="1" applyAlignment="1">
      <alignment horizontal="center" vertical="center" wrapText="1"/>
    </xf>
    <xf numFmtId="10" fontId="0" fillId="0" borderId="1" xfId="0" applyNumberFormat="1" applyBorder="1" applyAlignment="1">
      <alignment wrapText="1"/>
    </xf>
    <xf numFmtId="44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38100</xdr:rowOff>
    </xdr:from>
    <xdr:to>
      <xdr:col>6</xdr:col>
      <xdr:colOff>372341</xdr:colOff>
      <xdr:row>8</xdr:row>
      <xdr:rowOff>189580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38100"/>
          <a:ext cx="8839200" cy="1665955"/>
        </a:xfrm>
        <a:prstGeom prst="rect">
          <a:avLst/>
        </a:prstGeom>
      </xdr:spPr>
    </xdr:pic>
    <xdr:clientData/>
  </xdr:twoCellAnchor>
  <xdr:twoCellAnchor>
    <xdr:from>
      <xdr:col>3</xdr:col>
      <xdr:colOff>181841</xdr:colOff>
      <xdr:row>17</xdr:row>
      <xdr:rowOff>181841</xdr:rowOff>
    </xdr:from>
    <xdr:to>
      <xdr:col>3</xdr:col>
      <xdr:colOff>865909</xdr:colOff>
      <xdr:row>17</xdr:row>
      <xdr:rowOff>181842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5740977" y="3558886"/>
          <a:ext cx="684068" cy="1"/>
        </a:xfrm>
        <a:prstGeom prst="line">
          <a:avLst/>
        </a:prstGeom>
        <a:ln w="38100"/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242455</xdr:colOff>
      <xdr:row>18</xdr:row>
      <xdr:rowOff>204355</xdr:rowOff>
    </xdr:from>
    <xdr:to>
      <xdr:col>4</xdr:col>
      <xdr:colOff>862445</xdr:colOff>
      <xdr:row>18</xdr:row>
      <xdr:rowOff>207818</xdr:rowOff>
    </xdr:to>
    <xdr:cxnSp macro="">
      <xdr:nvCxnSpPr>
        <xdr:cNvPr id="7" name="Conector re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flipV="1">
          <a:off x="5801591" y="4144241"/>
          <a:ext cx="1650422" cy="3463"/>
        </a:xfrm>
        <a:prstGeom prst="line">
          <a:avLst/>
        </a:prstGeom>
        <a:ln w="38100"/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183572</xdr:colOff>
      <xdr:row>19</xdr:row>
      <xdr:rowOff>207818</xdr:rowOff>
    </xdr:from>
    <xdr:to>
      <xdr:col>6</xdr:col>
      <xdr:colOff>917863</xdr:colOff>
      <xdr:row>19</xdr:row>
      <xdr:rowOff>209551</xdr:rowOff>
    </xdr:to>
    <xdr:cxnSp macro="">
      <xdr:nvCxnSpPr>
        <xdr:cNvPr id="8" name="Conector re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V="1">
          <a:off x="7794913" y="4710545"/>
          <a:ext cx="1756064" cy="1733"/>
        </a:xfrm>
        <a:prstGeom prst="line">
          <a:avLst/>
        </a:prstGeom>
        <a:ln w="38100"/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6</xdr:col>
      <xdr:colOff>188768</xdr:colOff>
      <xdr:row>20</xdr:row>
      <xdr:rowOff>206085</xdr:rowOff>
    </xdr:from>
    <xdr:to>
      <xdr:col>6</xdr:col>
      <xdr:colOff>872836</xdr:colOff>
      <xdr:row>20</xdr:row>
      <xdr:rowOff>206086</xdr:rowOff>
    </xdr:to>
    <xdr:cxnSp macro="">
      <xdr:nvCxnSpPr>
        <xdr:cNvPr id="9" name="Conector re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V="1">
          <a:off x="8821882" y="5271653"/>
          <a:ext cx="684068" cy="1"/>
        </a:xfrm>
        <a:prstGeom prst="line">
          <a:avLst/>
        </a:prstGeom>
        <a:ln w="38100"/>
      </xdr:spPr>
      <xdr:style>
        <a:lnRef idx="3">
          <a:schemeClr val="accent5"/>
        </a:lnRef>
        <a:fillRef idx="0">
          <a:schemeClr val="accent5"/>
        </a:fillRef>
        <a:effectRef idx="2">
          <a:schemeClr val="accent5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38100</xdr:rowOff>
    </xdr:from>
    <xdr:to>
      <xdr:col>7</xdr:col>
      <xdr:colOff>381000</xdr:colOff>
      <xdr:row>8</xdr:row>
      <xdr:rowOff>189580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38100"/>
          <a:ext cx="8839200" cy="16659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I30"/>
  <sheetViews>
    <sheetView topLeftCell="A15" zoomScale="110" zoomScaleNormal="110" workbookViewId="0">
      <selection activeCell="D26" sqref="D26"/>
    </sheetView>
  </sheetViews>
  <sheetFormatPr defaultRowHeight="15" x14ac:dyDescent="0.25"/>
  <cols>
    <col min="1" max="1" width="14.140625" style="3" customWidth="1"/>
    <col min="2" max="2" width="51.140625" customWidth="1"/>
    <col min="3" max="3" width="18" style="3" customWidth="1"/>
    <col min="4" max="4" width="15.42578125" customWidth="1"/>
    <col min="5" max="7" width="15.28515625" customWidth="1"/>
  </cols>
  <sheetData>
    <row r="7" spans="1:9" ht="14.25" customHeight="1" x14ac:dyDescent="0.25"/>
    <row r="10" spans="1:9" ht="25.5" customHeight="1" x14ac:dyDescent="0.25">
      <c r="A10" s="79" t="s">
        <v>24</v>
      </c>
      <c r="B10" s="79"/>
      <c r="C10" s="79"/>
      <c r="D10" s="79"/>
      <c r="E10" s="79"/>
      <c r="F10" s="79"/>
      <c r="G10" s="79"/>
    </row>
    <row r="11" spans="1:9" ht="15.75" customHeight="1" x14ac:dyDescent="0.25">
      <c r="A11" s="5"/>
      <c r="B11" s="5"/>
      <c r="C11" s="5"/>
    </row>
    <row r="12" spans="1:9" x14ac:dyDescent="0.25">
      <c r="A12" s="6" t="s">
        <v>15</v>
      </c>
      <c r="B12" s="81" t="s">
        <v>25</v>
      </c>
      <c r="C12" s="81"/>
      <c r="D12" s="81"/>
      <c r="E12" s="81"/>
      <c r="F12" s="81"/>
      <c r="G12" s="81"/>
      <c r="H12" s="81"/>
      <c r="I12" s="81"/>
    </row>
    <row r="13" spans="1:9" x14ac:dyDescent="0.25">
      <c r="A13" s="6" t="s">
        <v>16</v>
      </c>
      <c r="B13" s="81" t="s">
        <v>26</v>
      </c>
      <c r="C13" s="81"/>
      <c r="D13" s="81"/>
      <c r="E13" s="81"/>
      <c r="F13" s="81"/>
      <c r="G13" s="81"/>
      <c r="H13" s="81"/>
      <c r="I13" s="81"/>
    </row>
    <row r="14" spans="1:9" x14ac:dyDescent="0.25">
      <c r="A14" s="7" t="s">
        <v>17</v>
      </c>
      <c r="B14" s="81" t="s">
        <v>27</v>
      </c>
      <c r="C14" s="81"/>
      <c r="D14" s="81"/>
      <c r="E14" s="81"/>
      <c r="F14" s="81"/>
      <c r="G14" s="81"/>
      <c r="H14" s="81"/>
      <c r="I14" s="81"/>
    </row>
    <row r="15" spans="1:9" x14ac:dyDescent="0.25">
      <c r="A15" s="6" t="s">
        <v>18</v>
      </c>
      <c r="B15" s="8">
        <v>0.22</v>
      </c>
    </row>
    <row r="17" spans="1:7" s="2" customFormat="1" ht="15.75" x14ac:dyDescent="0.25">
      <c r="A17" s="42" t="s">
        <v>0</v>
      </c>
      <c r="B17" s="44" t="s">
        <v>2</v>
      </c>
      <c r="C17" s="44" t="s">
        <v>7</v>
      </c>
      <c r="D17" s="14" t="s">
        <v>21</v>
      </c>
      <c r="E17" s="14" t="s">
        <v>22</v>
      </c>
      <c r="F17" s="14" t="s">
        <v>23</v>
      </c>
      <c r="G17" s="14" t="s">
        <v>130</v>
      </c>
    </row>
    <row r="18" spans="1:7" s="2" customFormat="1" ht="44.25" customHeight="1" x14ac:dyDescent="0.25">
      <c r="A18" s="72" t="s">
        <v>57</v>
      </c>
      <c r="B18" s="73" t="s">
        <v>20</v>
      </c>
      <c r="C18" s="74">
        <f>PLANILHA!I18</f>
        <v>47154.321723599991</v>
      </c>
      <c r="D18" s="10">
        <f>C18</f>
        <v>47154.321723599991</v>
      </c>
      <c r="E18" s="11"/>
      <c r="F18" s="11"/>
      <c r="G18" s="11"/>
    </row>
    <row r="19" spans="1:7" s="2" customFormat="1" ht="44.25" customHeight="1" x14ac:dyDescent="0.25">
      <c r="A19" s="72" t="s">
        <v>58</v>
      </c>
      <c r="B19" s="75" t="s">
        <v>31</v>
      </c>
      <c r="C19" s="76">
        <f>PLANILHA!I22</f>
        <v>575068.216166</v>
      </c>
      <c r="D19" s="10">
        <f>C19/2</f>
        <v>287534.108083</v>
      </c>
      <c r="E19" s="10">
        <f>C19/2</f>
        <v>287534.108083</v>
      </c>
      <c r="F19" s="77"/>
      <c r="G19" s="11"/>
    </row>
    <row r="20" spans="1:7" ht="44.25" customHeight="1" x14ac:dyDescent="0.25">
      <c r="A20" s="72" t="s">
        <v>59</v>
      </c>
      <c r="B20" s="75" t="s">
        <v>48</v>
      </c>
      <c r="C20" s="74">
        <f>PLANILHA!I39</f>
        <v>1050161.157662329</v>
      </c>
      <c r="D20" s="12"/>
      <c r="E20" s="12"/>
      <c r="F20" s="13">
        <f>C20/2</f>
        <v>525080.57883116452</v>
      </c>
      <c r="G20" s="13">
        <f>C20/2</f>
        <v>525080.57883116452</v>
      </c>
    </row>
    <row r="21" spans="1:7" ht="44.25" customHeight="1" x14ac:dyDescent="0.25">
      <c r="A21" s="72" t="s">
        <v>68</v>
      </c>
      <c r="B21" s="75" t="s">
        <v>13</v>
      </c>
      <c r="C21" s="74">
        <f>PLANILHA!I51</f>
        <v>28155.769023999997</v>
      </c>
      <c r="D21" s="12"/>
      <c r="E21" s="12"/>
      <c r="F21" s="12"/>
      <c r="G21" s="13">
        <f>C21</f>
        <v>28155.769023999997</v>
      </c>
    </row>
    <row r="22" spans="1:7" ht="33.75" customHeight="1" x14ac:dyDescent="0.25">
      <c r="A22" s="16"/>
      <c r="B22" s="70" t="s">
        <v>19</v>
      </c>
      <c r="C22" s="69">
        <f>C21+C20+C19+C18</f>
        <v>1700539.4645759291</v>
      </c>
      <c r="D22" s="78">
        <f>SUM(D18:D21)</f>
        <v>334688.42980659998</v>
      </c>
      <c r="E22" s="78">
        <f t="shared" ref="E22:G22" si="0">SUM(E18:E21)</f>
        <v>287534.108083</v>
      </c>
      <c r="F22" s="78">
        <f t="shared" si="0"/>
        <v>525080.57883116452</v>
      </c>
      <c r="G22" s="78">
        <f t="shared" si="0"/>
        <v>553236.34785516455</v>
      </c>
    </row>
    <row r="24" spans="1:7" x14ac:dyDescent="0.25">
      <c r="D24" s="71"/>
    </row>
    <row r="25" spans="1:7" x14ac:dyDescent="0.25">
      <c r="D25" s="82" t="s">
        <v>139</v>
      </c>
      <c r="E25" s="82"/>
      <c r="F25" s="82"/>
      <c r="G25" s="82"/>
    </row>
    <row r="26" spans="1:7" x14ac:dyDescent="0.25">
      <c r="D26" s="3"/>
      <c r="E26" s="4"/>
      <c r="F26" s="4"/>
      <c r="G26" s="3"/>
    </row>
    <row r="27" spans="1:7" x14ac:dyDescent="0.25">
      <c r="C27" s="5"/>
      <c r="D27" s="80" t="s">
        <v>107</v>
      </c>
      <c r="E27" s="80"/>
      <c r="F27" s="80"/>
      <c r="G27" s="80"/>
    </row>
    <row r="28" spans="1:7" x14ac:dyDescent="0.25">
      <c r="C28" s="5"/>
      <c r="D28" s="80" t="s">
        <v>108</v>
      </c>
      <c r="E28" s="80"/>
      <c r="F28" s="80"/>
      <c r="G28" s="80"/>
    </row>
    <row r="29" spans="1:7" x14ac:dyDescent="0.25">
      <c r="C29" s="5"/>
      <c r="D29" s="80" t="s">
        <v>109</v>
      </c>
      <c r="E29" s="80"/>
      <c r="F29" s="80"/>
      <c r="G29" s="80"/>
    </row>
    <row r="30" spans="1:7" x14ac:dyDescent="0.25">
      <c r="C30" s="5"/>
      <c r="D30" s="80" t="s">
        <v>110</v>
      </c>
      <c r="E30" s="80"/>
      <c r="F30" s="80"/>
      <c r="G30" s="80"/>
    </row>
  </sheetData>
  <mergeCells count="9">
    <mergeCell ref="A10:G10"/>
    <mergeCell ref="D27:G27"/>
    <mergeCell ref="D28:G28"/>
    <mergeCell ref="D29:G29"/>
    <mergeCell ref="D30:G30"/>
    <mergeCell ref="B12:I12"/>
    <mergeCell ref="B13:I13"/>
    <mergeCell ref="B14:I14"/>
    <mergeCell ref="D25:G25"/>
  </mergeCells>
  <pageMargins left="0.51181102362204722" right="0.51181102362204722" top="0.78740157480314965" bottom="0.78740157480314965" header="0.31496062992125984" footer="0.31496062992125984"/>
  <pageSetup paperSize="9" scale="83" fitToHeight="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7:L66"/>
  <sheetViews>
    <sheetView tabSelected="1" topLeftCell="A43" zoomScale="110" zoomScaleNormal="110" workbookViewId="0">
      <selection activeCell="I57" sqref="I57"/>
    </sheetView>
  </sheetViews>
  <sheetFormatPr defaultRowHeight="15" x14ac:dyDescent="0.25"/>
  <cols>
    <col min="1" max="1" width="9.28515625" style="3" customWidth="1"/>
    <col min="2" max="2" width="14.85546875" style="1" customWidth="1"/>
    <col min="3" max="3" width="14.42578125" style="1" customWidth="1"/>
    <col min="4" max="4" width="56.7109375" customWidth="1"/>
    <col min="5" max="5" width="11.28515625" style="4" customWidth="1"/>
    <col min="6" max="6" width="9.140625" style="3"/>
    <col min="7" max="7" width="13.5703125" style="4" customWidth="1"/>
    <col min="8" max="8" width="14.140625" style="4" customWidth="1"/>
    <col min="9" max="9" width="18" style="3" customWidth="1"/>
    <col min="11" max="11" width="23" customWidth="1"/>
  </cols>
  <sheetData>
    <row r="7" spans="1:9" ht="14.25" customHeight="1" x14ac:dyDescent="0.25"/>
    <row r="10" spans="1:9" ht="25.5" customHeight="1" x14ac:dyDescent="0.25">
      <c r="A10" s="79" t="s">
        <v>14</v>
      </c>
      <c r="B10" s="79"/>
      <c r="C10" s="79"/>
      <c r="D10" s="79"/>
      <c r="E10" s="79"/>
      <c r="F10" s="79"/>
      <c r="G10" s="79"/>
      <c r="H10" s="79"/>
      <c r="I10" s="79"/>
    </row>
    <row r="11" spans="1:9" ht="15.75" customHeight="1" x14ac:dyDescent="0.25">
      <c r="A11" s="5"/>
      <c r="B11" s="5"/>
      <c r="C11" s="5"/>
      <c r="D11" s="5"/>
      <c r="E11" s="65"/>
      <c r="F11" s="5"/>
      <c r="G11" s="5"/>
      <c r="H11" s="5"/>
      <c r="I11" s="5"/>
    </row>
    <row r="12" spans="1:9" x14ac:dyDescent="0.25">
      <c r="A12" s="6" t="s">
        <v>15</v>
      </c>
      <c r="B12" s="81" t="s">
        <v>25</v>
      </c>
      <c r="C12" s="81"/>
      <c r="D12" s="81"/>
      <c r="E12" s="81"/>
      <c r="F12" s="81"/>
      <c r="G12" s="81"/>
      <c r="H12" s="81"/>
      <c r="I12" s="81"/>
    </row>
    <row r="13" spans="1:9" x14ac:dyDescent="0.25">
      <c r="A13" s="6" t="s">
        <v>16</v>
      </c>
      <c r="B13" s="81" t="s">
        <v>26</v>
      </c>
      <c r="C13" s="81"/>
      <c r="D13" s="81"/>
      <c r="E13" s="81"/>
      <c r="F13" s="81"/>
      <c r="G13" s="81"/>
      <c r="H13" s="81"/>
      <c r="I13" s="81"/>
    </row>
    <row r="14" spans="1:9" x14ac:dyDescent="0.25">
      <c r="A14" s="7" t="s">
        <v>17</v>
      </c>
      <c r="B14" s="81" t="s">
        <v>27</v>
      </c>
      <c r="C14" s="81"/>
      <c r="D14" s="81"/>
      <c r="E14" s="81"/>
      <c r="F14" s="81"/>
      <c r="G14" s="81"/>
      <c r="H14" s="81"/>
      <c r="I14" s="81"/>
    </row>
    <row r="15" spans="1:9" x14ac:dyDescent="0.25">
      <c r="A15" s="6" t="s">
        <v>18</v>
      </c>
      <c r="B15" s="8">
        <v>0.22</v>
      </c>
      <c r="C15" s="8"/>
      <c r="E15" s="83" t="s">
        <v>17</v>
      </c>
      <c r="F15" s="84"/>
      <c r="G15" s="63" t="s">
        <v>103</v>
      </c>
      <c r="H15" s="64">
        <v>196</v>
      </c>
    </row>
    <row r="17" spans="1:12" s="2" customFormat="1" ht="47.25" x14ac:dyDescent="0.25">
      <c r="A17" s="42" t="s">
        <v>0</v>
      </c>
      <c r="B17" s="43" t="s">
        <v>102</v>
      </c>
      <c r="C17" s="43" t="s">
        <v>1</v>
      </c>
      <c r="D17" s="44" t="s">
        <v>2</v>
      </c>
      <c r="E17" s="45" t="s">
        <v>3</v>
      </c>
      <c r="F17" s="44" t="s">
        <v>4</v>
      </c>
      <c r="G17" s="45" t="s">
        <v>5</v>
      </c>
      <c r="H17" s="45" t="s">
        <v>6</v>
      </c>
      <c r="I17" s="44" t="s">
        <v>7</v>
      </c>
    </row>
    <row r="18" spans="1:12" s="2" customFormat="1" ht="28.5" customHeight="1" x14ac:dyDescent="0.25">
      <c r="A18" s="16" t="s">
        <v>57</v>
      </c>
      <c r="B18" s="17"/>
      <c r="C18" s="17"/>
      <c r="D18" s="17" t="s">
        <v>20</v>
      </c>
      <c r="E18" s="18"/>
      <c r="F18" s="19"/>
      <c r="G18" s="18"/>
      <c r="H18" s="18"/>
      <c r="I18" s="20">
        <f>SUM(I19:I21)</f>
        <v>47154.321723599991</v>
      </c>
    </row>
    <row r="19" spans="1:12" s="2" customFormat="1" ht="47.25" x14ac:dyDescent="0.25">
      <c r="A19" s="21" t="s">
        <v>111</v>
      </c>
      <c r="B19" s="21" t="s">
        <v>75</v>
      </c>
      <c r="C19" s="21" t="s">
        <v>103</v>
      </c>
      <c r="D19" s="30" t="s">
        <v>28</v>
      </c>
      <c r="E19" s="66">
        <v>1128.1199999999999</v>
      </c>
      <c r="F19" s="15" t="s">
        <v>8</v>
      </c>
      <c r="G19" s="22">
        <v>25.98</v>
      </c>
      <c r="H19" s="25">
        <f t="shared" ref="H19:H21" si="0">G19*(1+$B$15)</f>
        <v>31.695599999999999</v>
      </c>
      <c r="I19" s="26">
        <f t="shared" ref="I19:I21" si="1">H19*E19</f>
        <v>35756.440271999993</v>
      </c>
      <c r="L19" s="9"/>
    </row>
    <row r="20" spans="1:12" s="2" customFormat="1" ht="31.5" x14ac:dyDescent="0.25">
      <c r="A20" s="21" t="s">
        <v>112</v>
      </c>
      <c r="B20" s="21" t="s">
        <v>76</v>
      </c>
      <c r="C20" s="21" t="s">
        <v>103</v>
      </c>
      <c r="D20" s="30" t="s">
        <v>29</v>
      </c>
      <c r="E20" s="66">
        <f>E19*0.15</f>
        <v>169.21799999999999</v>
      </c>
      <c r="F20" s="15" t="s">
        <v>9</v>
      </c>
      <c r="G20" s="22">
        <v>17.3</v>
      </c>
      <c r="H20" s="25">
        <f t="shared" si="0"/>
        <v>21.106000000000002</v>
      </c>
      <c r="I20" s="26">
        <f t="shared" si="1"/>
        <v>3571.5151080000001</v>
      </c>
      <c r="L20" s="9"/>
    </row>
    <row r="21" spans="1:12" s="2" customFormat="1" ht="31.5" x14ac:dyDescent="0.25">
      <c r="A21" s="21" t="s">
        <v>113</v>
      </c>
      <c r="B21" s="52" t="s">
        <v>77</v>
      </c>
      <c r="C21" s="52" t="s">
        <v>103</v>
      </c>
      <c r="D21" s="24" t="s">
        <v>30</v>
      </c>
      <c r="E21" s="67">
        <f>E20</f>
        <v>169.21799999999999</v>
      </c>
      <c r="F21" s="53" t="s">
        <v>9</v>
      </c>
      <c r="G21" s="25">
        <v>37.909999999999997</v>
      </c>
      <c r="H21" s="25">
        <f t="shared" si="0"/>
        <v>46.250199999999992</v>
      </c>
      <c r="I21" s="26">
        <f t="shared" si="1"/>
        <v>7826.3663435999979</v>
      </c>
      <c r="L21" s="9"/>
    </row>
    <row r="22" spans="1:12" s="2" customFormat="1" ht="31.5" customHeight="1" x14ac:dyDescent="0.25">
      <c r="A22" s="51" t="s">
        <v>58</v>
      </c>
      <c r="B22" s="54"/>
      <c r="C22" s="55"/>
      <c r="D22" s="57" t="s">
        <v>31</v>
      </c>
      <c r="E22" s="56"/>
      <c r="F22" s="55"/>
      <c r="G22" s="56"/>
      <c r="H22" s="56"/>
      <c r="I22" s="62">
        <f>SUM(I23:I38)</f>
        <v>575068.216166</v>
      </c>
      <c r="L22" s="9"/>
    </row>
    <row r="23" spans="1:12" s="2" customFormat="1" ht="15.75" x14ac:dyDescent="0.25">
      <c r="A23" s="47" t="s">
        <v>114</v>
      </c>
      <c r="B23" s="47" t="s">
        <v>78</v>
      </c>
      <c r="C23" s="47" t="s">
        <v>103</v>
      </c>
      <c r="D23" s="28" t="s">
        <v>32</v>
      </c>
      <c r="E23" s="68">
        <v>470.4</v>
      </c>
      <c r="F23" s="48" t="s">
        <v>104</v>
      </c>
      <c r="G23" s="29">
        <v>1.49</v>
      </c>
      <c r="H23" s="49">
        <f t="shared" ref="H23:H38" si="2">G23*(1+$B$15)</f>
        <v>1.8177999999999999</v>
      </c>
      <c r="I23" s="50">
        <f t="shared" ref="I23:I38" si="3">H23*E23</f>
        <v>855.09311999999989</v>
      </c>
      <c r="L23" s="9"/>
    </row>
    <row r="24" spans="1:12" s="2" customFormat="1" ht="31.5" x14ac:dyDescent="0.25">
      <c r="A24" s="21" t="s">
        <v>115</v>
      </c>
      <c r="B24" s="21" t="s">
        <v>79</v>
      </c>
      <c r="C24" s="21" t="s">
        <v>103</v>
      </c>
      <c r="D24" s="30" t="s">
        <v>33</v>
      </c>
      <c r="E24" s="66">
        <v>2608.98</v>
      </c>
      <c r="F24" s="15" t="s">
        <v>9</v>
      </c>
      <c r="G24" s="22">
        <v>11.15</v>
      </c>
      <c r="H24" s="25">
        <f t="shared" si="2"/>
        <v>13.603</v>
      </c>
      <c r="I24" s="26">
        <f t="shared" si="3"/>
        <v>35489.954939999996</v>
      </c>
      <c r="L24" s="9"/>
    </row>
    <row r="25" spans="1:12" s="2" customFormat="1" ht="15.75" x14ac:dyDescent="0.25">
      <c r="A25" s="21" t="s">
        <v>116</v>
      </c>
      <c r="B25" s="21" t="s">
        <v>80</v>
      </c>
      <c r="C25" s="21" t="s">
        <v>103</v>
      </c>
      <c r="D25" s="30" t="s">
        <v>34</v>
      </c>
      <c r="E25" s="66">
        <v>266.39999999999998</v>
      </c>
      <c r="F25" s="15" t="s">
        <v>8</v>
      </c>
      <c r="G25" s="22">
        <v>57.59</v>
      </c>
      <c r="H25" s="25">
        <f t="shared" si="2"/>
        <v>70.259799999999998</v>
      </c>
      <c r="I25" s="26">
        <f t="shared" si="3"/>
        <v>18717.210719999999</v>
      </c>
      <c r="L25" s="9"/>
    </row>
    <row r="26" spans="1:12" s="2" customFormat="1" ht="31.5" x14ac:dyDescent="0.25">
      <c r="A26" s="21" t="s">
        <v>117</v>
      </c>
      <c r="B26" s="21" t="s">
        <v>81</v>
      </c>
      <c r="C26" s="21" t="s">
        <v>103</v>
      </c>
      <c r="D26" s="30" t="s">
        <v>35</v>
      </c>
      <c r="E26" s="66">
        <v>785.57</v>
      </c>
      <c r="F26" s="15" t="s">
        <v>8</v>
      </c>
      <c r="G26" s="22">
        <v>3.54</v>
      </c>
      <c r="H26" s="25">
        <f t="shared" si="2"/>
        <v>4.3187999999999995</v>
      </c>
      <c r="I26" s="26">
        <f t="shared" si="3"/>
        <v>3392.7197160000001</v>
      </c>
    </row>
    <row r="27" spans="1:12" ht="15.75" x14ac:dyDescent="0.25">
      <c r="A27" s="21" t="s">
        <v>118</v>
      </c>
      <c r="B27" s="21" t="s">
        <v>82</v>
      </c>
      <c r="C27" s="21" t="s">
        <v>103</v>
      </c>
      <c r="D27" s="30" t="s">
        <v>36</v>
      </c>
      <c r="E27" s="66">
        <v>169.34</v>
      </c>
      <c r="F27" s="15" t="s">
        <v>9</v>
      </c>
      <c r="G27" s="31">
        <v>269.67</v>
      </c>
      <c r="H27" s="25">
        <f t="shared" si="2"/>
        <v>328.99740000000003</v>
      </c>
      <c r="I27" s="26">
        <f t="shared" si="3"/>
        <v>55712.419716000004</v>
      </c>
    </row>
    <row r="28" spans="1:12" ht="15.75" x14ac:dyDescent="0.25">
      <c r="A28" s="21" t="s">
        <v>119</v>
      </c>
      <c r="B28" s="21" t="s">
        <v>83</v>
      </c>
      <c r="C28" s="21" t="s">
        <v>103</v>
      </c>
      <c r="D28" s="30" t="s">
        <v>37</v>
      </c>
      <c r="E28" s="66">
        <v>80</v>
      </c>
      <c r="F28" s="15" t="s">
        <v>104</v>
      </c>
      <c r="G28" s="31">
        <v>159.56</v>
      </c>
      <c r="H28" s="25">
        <f t="shared" si="2"/>
        <v>194.66319999999999</v>
      </c>
      <c r="I28" s="26">
        <f t="shared" si="3"/>
        <v>15573.055999999999</v>
      </c>
    </row>
    <row r="29" spans="1:12" ht="15.75" x14ac:dyDescent="0.25">
      <c r="A29" s="21" t="s">
        <v>120</v>
      </c>
      <c r="B29" s="21" t="s">
        <v>84</v>
      </c>
      <c r="C29" s="21" t="s">
        <v>103</v>
      </c>
      <c r="D29" s="30" t="s">
        <v>38</v>
      </c>
      <c r="E29" s="66">
        <v>50</v>
      </c>
      <c r="F29" s="15" t="s">
        <v>104</v>
      </c>
      <c r="G29" s="31">
        <v>254.33</v>
      </c>
      <c r="H29" s="25">
        <f t="shared" si="2"/>
        <v>310.2826</v>
      </c>
      <c r="I29" s="26">
        <f t="shared" si="3"/>
        <v>15514.130000000001</v>
      </c>
    </row>
    <row r="30" spans="1:12" ht="15.75" x14ac:dyDescent="0.25">
      <c r="A30" s="21" t="s">
        <v>121</v>
      </c>
      <c r="B30" s="21" t="s">
        <v>85</v>
      </c>
      <c r="C30" s="21" t="s">
        <v>103</v>
      </c>
      <c r="D30" s="30" t="s">
        <v>39</v>
      </c>
      <c r="E30" s="66">
        <v>340.4</v>
      </c>
      <c r="F30" s="15" t="s">
        <v>104</v>
      </c>
      <c r="G30" s="46">
        <v>476.51</v>
      </c>
      <c r="H30" s="25">
        <f t="shared" si="2"/>
        <v>581.34219999999993</v>
      </c>
      <c r="I30" s="26">
        <f t="shared" si="3"/>
        <v>197888.88487999997</v>
      </c>
    </row>
    <row r="31" spans="1:12" ht="15.75" x14ac:dyDescent="0.25">
      <c r="A31" s="21" t="s">
        <v>122</v>
      </c>
      <c r="B31" s="21" t="s">
        <v>86</v>
      </c>
      <c r="C31" s="21" t="s">
        <v>103</v>
      </c>
      <c r="D31" s="30" t="s">
        <v>40</v>
      </c>
      <c r="E31" s="66">
        <v>7</v>
      </c>
      <c r="F31" s="15" t="s">
        <v>105</v>
      </c>
      <c r="G31" s="46">
        <v>6828.65</v>
      </c>
      <c r="H31" s="25">
        <f t="shared" si="2"/>
        <v>8330.9529999999995</v>
      </c>
      <c r="I31" s="26">
        <f t="shared" si="3"/>
        <v>58316.670999999995</v>
      </c>
    </row>
    <row r="32" spans="1:12" ht="31.5" x14ac:dyDescent="0.25">
      <c r="A32" s="21" t="s">
        <v>123</v>
      </c>
      <c r="B32" s="21" t="s">
        <v>87</v>
      </c>
      <c r="C32" s="21" t="s">
        <v>103</v>
      </c>
      <c r="D32" s="30" t="s">
        <v>41</v>
      </c>
      <c r="E32" s="66">
        <v>7</v>
      </c>
      <c r="F32" s="15" t="s">
        <v>104</v>
      </c>
      <c r="G32" s="46">
        <v>730.09</v>
      </c>
      <c r="H32" s="25">
        <f t="shared" si="2"/>
        <v>890.70979999999997</v>
      </c>
      <c r="I32" s="26">
        <f t="shared" si="3"/>
        <v>6234.9686000000002</v>
      </c>
    </row>
    <row r="33" spans="1:11" ht="31.5" x14ac:dyDescent="0.25">
      <c r="A33" s="21" t="s">
        <v>124</v>
      </c>
      <c r="B33" s="21" t="s">
        <v>88</v>
      </c>
      <c r="C33" s="21" t="s">
        <v>103</v>
      </c>
      <c r="D33" s="30" t="s">
        <v>42</v>
      </c>
      <c r="E33" s="66">
        <v>7</v>
      </c>
      <c r="F33" s="15" t="s">
        <v>105</v>
      </c>
      <c r="G33" s="46">
        <v>428.17</v>
      </c>
      <c r="H33" s="25">
        <f t="shared" si="2"/>
        <v>522.36739999999998</v>
      </c>
      <c r="I33" s="26">
        <f t="shared" si="3"/>
        <v>3656.5717999999997</v>
      </c>
    </row>
    <row r="34" spans="1:11" ht="15.75" x14ac:dyDescent="0.25">
      <c r="A34" s="21" t="s">
        <v>125</v>
      </c>
      <c r="B34" s="21" t="s">
        <v>89</v>
      </c>
      <c r="C34" s="21" t="s">
        <v>103</v>
      </c>
      <c r="D34" s="30" t="s">
        <v>43</v>
      </c>
      <c r="E34" s="66">
        <v>4</v>
      </c>
      <c r="F34" s="15" t="s">
        <v>105</v>
      </c>
      <c r="G34" s="46">
        <v>3614.32</v>
      </c>
      <c r="H34" s="25">
        <f t="shared" si="2"/>
        <v>4409.4704000000002</v>
      </c>
      <c r="I34" s="26">
        <f t="shared" si="3"/>
        <v>17637.881600000001</v>
      </c>
    </row>
    <row r="35" spans="1:11" ht="15.75" x14ac:dyDescent="0.25">
      <c r="A35" s="21" t="s">
        <v>126</v>
      </c>
      <c r="B35" s="21" t="s">
        <v>90</v>
      </c>
      <c r="C35" s="21" t="s">
        <v>103</v>
      </c>
      <c r="D35" s="30" t="s">
        <v>44</v>
      </c>
      <c r="E35" s="66">
        <v>9</v>
      </c>
      <c r="F35" s="15" t="s">
        <v>105</v>
      </c>
      <c r="G35" s="46">
        <v>5888.77</v>
      </c>
      <c r="H35" s="25">
        <f t="shared" si="2"/>
        <v>7184.2994000000008</v>
      </c>
      <c r="I35" s="26">
        <f t="shared" si="3"/>
        <v>64658.69460000001</v>
      </c>
    </row>
    <row r="36" spans="1:11" ht="31.5" x14ac:dyDescent="0.25">
      <c r="A36" s="21" t="s">
        <v>127</v>
      </c>
      <c r="B36" s="21" t="s">
        <v>91</v>
      </c>
      <c r="C36" s="21" t="s">
        <v>103</v>
      </c>
      <c r="D36" s="30" t="s">
        <v>45</v>
      </c>
      <c r="E36" s="66">
        <v>2327.7600000000002</v>
      </c>
      <c r="F36" s="15" t="s">
        <v>9</v>
      </c>
      <c r="G36" s="46">
        <v>23.54</v>
      </c>
      <c r="H36" s="25">
        <f t="shared" si="2"/>
        <v>28.718799999999998</v>
      </c>
      <c r="I36" s="26">
        <f t="shared" si="3"/>
        <v>66850.473888000008</v>
      </c>
    </row>
    <row r="37" spans="1:11" ht="15.75" x14ac:dyDescent="0.25">
      <c r="A37" s="21" t="s">
        <v>128</v>
      </c>
      <c r="B37" s="21" t="s">
        <v>92</v>
      </c>
      <c r="C37" s="21" t="s">
        <v>103</v>
      </c>
      <c r="D37" s="30" t="s">
        <v>46</v>
      </c>
      <c r="E37" s="66">
        <v>379.64</v>
      </c>
      <c r="F37" s="15" t="s">
        <v>9</v>
      </c>
      <c r="G37" s="31">
        <v>15.46</v>
      </c>
      <c r="H37" s="25">
        <f t="shared" si="2"/>
        <v>18.8612</v>
      </c>
      <c r="I37" s="26">
        <f t="shared" si="3"/>
        <v>7160.4659679999995</v>
      </c>
    </row>
    <row r="38" spans="1:11" ht="31.5" x14ac:dyDescent="0.25">
      <c r="A38" s="21" t="s">
        <v>129</v>
      </c>
      <c r="B38" s="21" t="s">
        <v>93</v>
      </c>
      <c r="C38" s="21" t="s">
        <v>103</v>
      </c>
      <c r="D38" s="30" t="s">
        <v>47</v>
      </c>
      <c r="E38" s="66">
        <v>436.59</v>
      </c>
      <c r="F38" s="15" t="s">
        <v>9</v>
      </c>
      <c r="G38" s="31">
        <v>13.91</v>
      </c>
      <c r="H38" s="22">
        <f t="shared" si="2"/>
        <v>16.970199999999998</v>
      </c>
      <c r="I38" s="23">
        <f t="shared" si="3"/>
        <v>7409.0196179999984</v>
      </c>
    </row>
    <row r="39" spans="1:11" ht="31.5" customHeight="1" x14ac:dyDescent="0.25">
      <c r="A39" s="16" t="s">
        <v>59</v>
      </c>
      <c r="B39" s="32"/>
      <c r="C39" s="32"/>
      <c r="D39" s="58" t="s">
        <v>48</v>
      </c>
      <c r="E39" s="33"/>
      <c r="F39" s="34"/>
      <c r="G39" s="33"/>
      <c r="H39" s="33"/>
      <c r="I39" s="61">
        <f>SUM(I40:I50)</f>
        <v>1050161.157662329</v>
      </c>
    </row>
    <row r="40" spans="1:11" ht="15.75" x14ac:dyDescent="0.25">
      <c r="A40" s="21" t="s">
        <v>60</v>
      </c>
      <c r="B40" s="21" t="s">
        <v>94</v>
      </c>
      <c r="C40" s="21" t="s">
        <v>103</v>
      </c>
      <c r="D40" s="30" t="s">
        <v>49</v>
      </c>
      <c r="E40" s="66">
        <v>5024.33</v>
      </c>
      <c r="F40" s="15" t="s">
        <v>8</v>
      </c>
      <c r="G40" s="31">
        <v>1.82</v>
      </c>
      <c r="H40" s="25">
        <f t="shared" ref="H40:H50" si="4">G40*(1+$B$15)</f>
        <v>2.2204000000000002</v>
      </c>
      <c r="I40" s="26">
        <f t="shared" ref="I40:I50" si="5">H40*E40</f>
        <v>11156.022332</v>
      </c>
    </row>
    <row r="41" spans="1:11" ht="47.25" x14ac:dyDescent="0.25">
      <c r="A41" s="21" t="s">
        <v>61</v>
      </c>
      <c r="B41" s="21" t="s">
        <v>95</v>
      </c>
      <c r="C41" s="21" t="s">
        <v>103</v>
      </c>
      <c r="D41" s="30" t="s">
        <v>50</v>
      </c>
      <c r="E41" s="66">
        <f>E40</f>
        <v>5024.33</v>
      </c>
      <c r="F41" s="15" t="s">
        <v>8</v>
      </c>
      <c r="G41" s="31">
        <v>29.42</v>
      </c>
      <c r="H41" s="25">
        <f t="shared" si="4"/>
        <v>35.892400000000002</v>
      </c>
      <c r="I41" s="26">
        <f t="shared" si="5"/>
        <v>180335.26209200002</v>
      </c>
    </row>
    <row r="42" spans="1:11" ht="15.75" x14ac:dyDescent="0.25">
      <c r="A42" s="21" t="s">
        <v>136</v>
      </c>
      <c r="B42" s="21" t="s">
        <v>132</v>
      </c>
      <c r="C42" s="21" t="s">
        <v>103</v>
      </c>
      <c r="D42" s="30" t="s">
        <v>131</v>
      </c>
      <c r="E42" s="66">
        <f>868.33*0.0547</f>
        <v>47.497650999999998</v>
      </c>
      <c r="F42" s="15" t="s">
        <v>9</v>
      </c>
      <c r="G42" s="31">
        <v>426.67</v>
      </c>
      <c r="H42" s="25">
        <f t="shared" si="4"/>
        <v>520.53740000000005</v>
      </c>
      <c r="I42" s="26">
        <f t="shared" si="5"/>
        <v>24724.303757647402</v>
      </c>
      <c r="K42" s="71"/>
    </row>
    <row r="43" spans="1:11" ht="15.75" x14ac:dyDescent="0.25">
      <c r="A43" s="21" t="s">
        <v>137</v>
      </c>
      <c r="B43" s="21" t="s">
        <v>133</v>
      </c>
      <c r="C43" s="21" t="s">
        <v>103</v>
      </c>
      <c r="D43" s="30" t="s">
        <v>140</v>
      </c>
      <c r="E43" s="66">
        <f>E42</f>
        <v>47.497650999999998</v>
      </c>
      <c r="F43" s="15" t="s">
        <v>9</v>
      </c>
      <c r="G43" s="31">
        <v>595.28</v>
      </c>
      <c r="H43" s="25">
        <f t="shared" si="4"/>
        <v>726.24159999999995</v>
      </c>
      <c r="I43" s="26">
        <f t="shared" si="5"/>
        <v>34494.770058481598</v>
      </c>
    </row>
    <row r="44" spans="1:11" ht="31.5" x14ac:dyDescent="0.25">
      <c r="A44" s="21" t="s">
        <v>62</v>
      </c>
      <c r="B44" s="21" t="s">
        <v>141</v>
      </c>
      <c r="C44" s="21" t="s">
        <v>103</v>
      </c>
      <c r="D44" s="30" t="s">
        <v>51</v>
      </c>
      <c r="E44" s="66">
        <f>0.6*0.15*103</f>
        <v>9.27</v>
      </c>
      <c r="F44" s="15" t="s">
        <v>9</v>
      </c>
      <c r="G44" s="31">
        <v>886.64</v>
      </c>
      <c r="H44" s="25">
        <f t="shared" si="4"/>
        <v>1081.7008000000001</v>
      </c>
      <c r="I44" s="26">
        <f t="shared" si="5"/>
        <v>10027.366416000001</v>
      </c>
    </row>
    <row r="45" spans="1:11" ht="15.75" x14ac:dyDescent="0.25">
      <c r="A45" s="21" t="s">
        <v>138</v>
      </c>
      <c r="B45" s="21" t="s">
        <v>135</v>
      </c>
      <c r="C45" s="21" t="s">
        <v>103</v>
      </c>
      <c r="D45" s="30" t="s">
        <v>134</v>
      </c>
      <c r="E45" s="66">
        <f>E40*0.15</f>
        <v>753.64949999999999</v>
      </c>
      <c r="F45" s="15" t="s">
        <v>9</v>
      </c>
      <c r="G45" s="31">
        <v>234.94</v>
      </c>
      <c r="H45" s="25">
        <f t="shared" si="4"/>
        <v>286.6268</v>
      </c>
      <c r="I45" s="26">
        <f t="shared" si="5"/>
        <v>216016.14450659999</v>
      </c>
    </row>
    <row r="46" spans="1:11" ht="15.75" x14ac:dyDescent="0.25">
      <c r="A46" s="21" t="s">
        <v>63</v>
      </c>
      <c r="B46" s="21" t="s">
        <v>96</v>
      </c>
      <c r="C46" s="21" t="s">
        <v>103</v>
      </c>
      <c r="D46" s="30" t="s">
        <v>12</v>
      </c>
      <c r="E46" s="66">
        <f>E40</f>
        <v>5024.33</v>
      </c>
      <c r="F46" s="15" t="s">
        <v>8</v>
      </c>
      <c r="G46" s="31">
        <v>12.91</v>
      </c>
      <c r="H46" s="25">
        <f t="shared" si="4"/>
        <v>15.7502</v>
      </c>
      <c r="I46" s="26">
        <f t="shared" si="5"/>
        <v>79134.202365999998</v>
      </c>
    </row>
    <row r="47" spans="1:11" ht="15.75" x14ac:dyDescent="0.25">
      <c r="A47" s="21" t="s">
        <v>64</v>
      </c>
      <c r="B47" s="21" t="s">
        <v>97</v>
      </c>
      <c r="C47" s="21" t="s">
        <v>103</v>
      </c>
      <c r="D47" s="30" t="s">
        <v>10</v>
      </c>
      <c r="E47" s="66">
        <f>E40</f>
        <v>5024.33</v>
      </c>
      <c r="F47" s="15" t="s">
        <v>8</v>
      </c>
      <c r="G47" s="31">
        <v>6.47</v>
      </c>
      <c r="H47" s="25">
        <f t="shared" si="4"/>
        <v>7.8933999999999997</v>
      </c>
      <c r="I47" s="26">
        <f t="shared" si="5"/>
        <v>39659.046421999999</v>
      </c>
    </row>
    <row r="48" spans="1:11" ht="31.5" x14ac:dyDescent="0.25">
      <c r="A48" s="21" t="s">
        <v>65</v>
      </c>
      <c r="B48" s="21" t="s">
        <v>98</v>
      </c>
      <c r="C48" s="21" t="s">
        <v>103</v>
      </c>
      <c r="D48" s="30" t="s">
        <v>11</v>
      </c>
      <c r="E48" s="66">
        <f>E40*0.04</f>
        <v>200.97319999999999</v>
      </c>
      <c r="F48" s="15" t="s">
        <v>9</v>
      </c>
      <c r="G48" s="31">
        <v>1560.45</v>
      </c>
      <c r="H48" s="25">
        <f t="shared" si="4"/>
        <v>1903.749</v>
      </c>
      <c r="I48" s="26">
        <f t="shared" si="5"/>
        <v>382602.52852679999</v>
      </c>
    </row>
    <row r="49" spans="1:11" ht="15.75" x14ac:dyDescent="0.25">
      <c r="A49" s="21" t="s">
        <v>66</v>
      </c>
      <c r="B49" s="21" t="s">
        <v>92</v>
      </c>
      <c r="C49" s="21" t="s">
        <v>103</v>
      </c>
      <c r="D49" s="30" t="s">
        <v>46</v>
      </c>
      <c r="E49" s="66">
        <f>E40*0.4</f>
        <v>2009.732</v>
      </c>
      <c r="F49" s="15" t="s">
        <v>9</v>
      </c>
      <c r="G49" s="31">
        <v>15.46</v>
      </c>
      <c r="H49" s="25">
        <f t="shared" si="4"/>
        <v>18.8612</v>
      </c>
      <c r="I49" s="26">
        <f t="shared" si="5"/>
        <v>37905.957198399999</v>
      </c>
    </row>
    <row r="50" spans="1:11" ht="31.5" x14ac:dyDescent="0.25">
      <c r="A50" s="21" t="s">
        <v>67</v>
      </c>
      <c r="B50" s="21" t="s">
        <v>93</v>
      </c>
      <c r="C50" s="21" t="s">
        <v>103</v>
      </c>
      <c r="D50" s="30" t="s">
        <v>47</v>
      </c>
      <c r="E50" s="66">
        <f>E40*0.4</f>
        <v>2009.732</v>
      </c>
      <c r="F50" s="15" t="s">
        <v>9</v>
      </c>
      <c r="G50" s="31">
        <v>13.91</v>
      </c>
      <c r="H50" s="25">
        <f t="shared" si="4"/>
        <v>16.970199999999998</v>
      </c>
      <c r="I50" s="26">
        <f t="shared" si="5"/>
        <v>34105.553986399995</v>
      </c>
    </row>
    <row r="51" spans="1:11" ht="31.5" customHeight="1" x14ac:dyDescent="0.25">
      <c r="A51" s="16" t="s">
        <v>68</v>
      </c>
      <c r="B51" s="35"/>
      <c r="C51" s="35"/>
      <c r="D51" s="59" t="s">
        <v>13</v>
      </c>
      <c r="E51" s="36"/>
      <c r="F51" s="37"/>
      <c r="G51" s="36"/>
      <c r="H51" s="36"/>
      <c r="I51" s="20">
        <f>SUM(I52:I57)</f>
        <v>28155.769023999997</v>
      </c>
    </row>
    <row r="52" spans="1:11" ht="15.75" x14ac:dyDescent="0.25">
      <c r="A52" s="27" t="s">
        <v>69</v>
      </c>
      <c r="B52" s="38"/>
      <c r="C52" s="38"/>
      <c r="D52" s="39" t="s">
        <v>52</v>
      </c>
      <c r="E52" s="40"/>
      <c r="F52" s="41"/>
      <c r="G52" s="40"/>
      <c r="H52" s="40"/>
      <c r="I52" s="60"/>
    </row>
    <row r="53" spans="1:11" ht="15.75" x14ac:dyDescent="0.25">
      <c r="A53" s="21" t="s">
        <v>70</v>
      </c>
      <c r="B53" s="21" t="s">
        <v>99</v>
      </c>
      <c r="C53" s="21" t="s">
        <v>103</v>
      </c>
      <c r="D53" s="30" t="s">
        <v>53</v>
      </c>
      <c r="E53" s="66">
        <v>138.6</v>
      </c>
      <c r="F53" s="15" t="s">
        <v>106</v>
      </c>
      <c r="G53" s="31">
        <v>30.83</v>
      </c>
      <c r="H53" s="25">
        <f t="shared" ref="H53:H55" si="6">G53*(1+$B$15)</f>
        <v>37.6126</v>
      </c>
      <c r="I53" s="26">
        <f t="shared" ref="I53:I55" si="7">H53*E53</f>
        <v>5213.1063599999998</v>
      </c>
    </row>
    <row r="54" spans="1:11" ht="31.5" x14ac:dyDescent="0.25">
      <c r="A54" s="21" t="s">
        <v>71</v>
      </c>
      <c r="B54" s="21" t="s">
        <v>100</v>
      </c>
      <c r="C54" s="21" t="s">
        <v>103</v>
      </c>
      <c r="D54" s="30" t="s">
        <v>54</v>
      </c>
      <c r="E54" s="66">
        <v>10.11</v>
      </c>
      <c r="F54" s="15" t="s">
        <v>8</v>
      </c>
      <c r="G54" s="31">
        <v>1634.82</v>
      </c>
      <c r="H54" s="25">
        <f t="shared" si="6"/>
        <v>1994.4803999999999</v>
      </c>
      <c r="I54" s="26">
        <f t="shared" si="7"/>
        <v>20164.196843999998</v>
      </c>
    </row>
    <row r="55" spans="1:11" ht="21" customHeight="1" x14ac:dyDescent="0.25">
      <c r="A55" s="21" t="s">
        <v>72</v>
      </c>
      <c r="B55" s="21" t="s">
        <v>101</v>
      </c>
      <c r="C55" s="21" t="s">
        <v>103</v>
      </c>
      <c r="D55" s="30" t="s">
        <v>55</v>
      </c>
      <c r="E55" s="66">
        <v>10.11</v>
      </c>
      <c r="F55" s="15" t="s">
        <v>8</v>
      </c>
      <c r="G55" s="31">
        <v>67.900000000000006</v>
      </c>
      <c r="H55" s="22">
        <f t="shared" si="6"/>
        <v>82.838000000000008</v>
      </c>
      <c r="I55" s="23">
        <f t="shared" si="7"/>
        <v>837.49218000000008</v>
      </c>
    </row>
    <row r="56" spans="1:11" ht="15.75" x14ac:dyDescent="0.25">
      <c r="A56" s="27" t="s">
        <v>73</v>
      </c>
      <c r="B56" s="38"/>
      <c r="C56" s="38"/>
      <c r="D56" s="39" t="s">
        <v>56</v>
      </c>
      <c r="E56" s="40"/>
      <c r="F56" s="41"/>
      <c r="G56" s="40"/>
      <c r="H56" s="40"/>
      <c r="I56" s="60"/>
    </row>
    <row r="57" spans="1:11" ht="15.75" x14ac:dyDescent="0.25">
      <c r="A57" s="21" t="s">
        <v>74</v>
      </c>
      <c r="B57" s="21" t="s">
        <v>143</v>
      </c>
      <c r="C57" s="21" t="s">
        <v>103</v>
      </c>
      <c r="D57" s="30" t="s">
        <v>142</v>
      </c>
      <c r="E57" s="66">
        <v>62.05</v>
      </c>
      <c r="F57" s="15" t="s">
        <v>8</v>
      </c>
      <c r="G57" s="31">
        <v>25.64</v>
      </c>
      <c r="H57" s="22">
        <f>G57*(1+$B$15)</f>
        <v>31.280799999999999</v>
      </c>
      <c r="I57" s="23">
        <f>H57*E57</f>
        <v>1940.9736399999999</v>
      </c>
    </row>
    <row r="58" spans="1:11" ht="33.75" customHeight="1" x14ac:dyDescent="0.25">
      <c r="A58" s="16"/>
      <c r="B58" s="35"/>
      <c r="C58" s="35"/>
      <c r="D58" s="59" t="s">
        <v>19</v>
      </c>
      <c r="E58" s="36"/>
      <c r="F58" s="37"/>
      <c r="G58" s="36"/>
      <c r="H58" s="36"/>
      <c r="I58" s="20">
        <f>I51+I39+I22+I18</f>
        <v>1700539.4645759291</v>
      </c>
      <c r="K58" s="71"/>
    </row>
    <row r="61" spans="1:11" x14ac:dyDescent="0.25">
      <c r="F61" s="82" t="s">
        <v>139</v>
      </c>
      <c r="G61" s="82"/>
      <c r="H61" s="82"/>
      <c r="I61" s="82"/>
    </row>
    <row r="63" spans="1:11" x14ac:dyDescent="0.25">
      <c r="F63" s="80" t="s">
        <v>107</v>
      </c>
      <c r="G63" s="80"/>
      <c r="H63" s="80"/>
      <c r="I63" s="80"/>
    </row>
    <row r="64" spans="1:11" x14ac:dyDescent="0.25">
      <c r="F64" s="80" t="s">
        <v>108</v>
      </c>
      <c r="G64" s="80"/>
      <c r="H64" s="80"/>
      <c r="I64" s="80"/>
    </row>
    <row r="65" spans="6:9" x14ac:dyDescent="0.25">
      <c r="F65" s="80" t="s">
        <v>109</v>
      </c>
      <c r="G65" s="80"/>
      <c r="H65" s="80"/>
      <c r="I65" s="80"/>
    </row>
    <row r="66" spans="6:9" x14ac:dyDescent="0.25">
      <c r="F66" s="80" t="s">
        <v>110</v>
      </c>
      <c r="G66" s="80"/>
      <c r="H66" s="80"/>
      <c r="I66" s="80"/>
    </row>
  </sheetData>
  <mergeCells count="10">
    <mergeCell ref="F66:I66"/>
    <mergeCell ref="A10:I10"/>
    <mergeCell ref="B12:I12"/>
    <mergeCell ref="B13:I13"/>
    <mergeCell ref="B14:I14"/>
    <mergeCell ref="E15:F15"/>
    <mergeCell ref="F61:I61"/>
    <mergeCell ref="F63:I63"/>
    <mergeCell ref="F64:I64"/>
    <mergeCell ref="F65:I65"/>
  </mergeCells>
  <pageMargins left="0.51181102362204722" right="0.51181102362204722" top="0.78740157480314965" bottom="0.78740157480314965" header="0.31496062992125984" footer="0.31496062992125984"/>
  <pageSetup paperSize="9" scale="85" fitToHeight="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CRONOGRAMA</vt:lpstr>
      <vt:lpstr>PLANILHA</vt:lpstr>
      <vt:lpstr>CRONOGRAMA!Area_de_impressao</vt:lpstr>
      <vt:lpstr>PLANILHA!Area_de_impressao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Rodrigues de Moraes Claudio</dc:creator>
  <cp:lastModifiedBy>Administração</cp:lastModifiedBy>
  <cp:lastPrinted>2025-06-03T13:09:32Z</cp:lastPrinted>
  <dcterms:created xsi:type="dcterms:W3CDTF">2022-03-31T13:26:06Z</dcterms:created>
  <dcterms:modified xsi:type="dcterms:W3CDTF">2025-06-12T19:53:52Z</dcterms:modified>
</cp:coreProperties>
</file>