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4000" windowHeight="9615"/>
  </bookViews>
  <sheets>
    <sheet name="CRONOGRAMA_EXECUÇÃO OBRA" sheetId="7" r:id="rId1"/>
    <sheet name="PLANILHA ORÇAMENTARIA" sheetId="1" r:id="rId2"/>
    <sheet name="MEMORIAL DE CALCULO" sheetId="5" r:id="rId3"/>
    <sheet name="COMPOSIÇÕES" sheetId="6" r:id="rId4"/>
  </sheets>
  <externalReferences>
    <externalReference r:id="rId5"/>
  </externalReferences>
  <definedNames>
    <definedName name="_xlnm.Print_Area" localSheetId="3">COMPOSIÇÕES!$A$1:$I$26</definedName>
    <definedName name="_xlnm.Print_Area" localSheetId="0">'CRONOGRAMA_EXECUÇÃO OBRA'!$A$1:$K$18</definedName>
    <definedName name="_xlnm.Print_Area" localSheetId="2">'MEMORIAL DE CALCULO'!$C$1:$I$75</definedName>
    <definedName name="_xlnm.Print_Area" localSheetId="1">'PLANILHA ORÇAMENTARIA'!$A$1:$J$72</definedName>
    <definedName name="brasao">INDEX([1]INFO!$B$47:$D$76,[1]INFO!$F$47,3)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7" l="1"/>
  <c r="H9" i="7"/>
  <c r="G9" i="7"/>
  <c r="G12" i="7" s="1"/>
  <c r="K12" i="7"/>
  <c r="J12" i="7"/>
  <c r="I12" i="7"/>
  <c r="H12" i="7"/>
  <c r="F12" i="7"/>
  <c r="K11" i="7"/>
  <c r="J10" i="7"/>
  <c r="I10" i="7"/>
  <c r="H10" i="7"/>
  <c r="F8" i="7"/>
  <c r="F7" i="7"/>
  <c r="E11" i="7"/>
  <c r="E10" i="7"/>
  <c r="E9" i="7"/>
  <c r="E8" i="7"/>
  <c r="E7" i="7"/>
  <c r="E12" i="7" l="1"/>
  <c r="G31" i="1" l="1"/>
  <c r="D42" i="5" l="1"/>
  <c r="F33" i="1"/>
  <c r="G39" i="5"/>
  <c r="E39" i="5"/>
  <c r="H33" i="1"/>
  <c r="G28" i="5"/>
  <c r="I33" i="1" l="1"/>
  <c r="G38" i="5" l="1"/>
  <c r="F32" i="1" s="1"/>
  <c r="G37" i="5" l="1"/>
  <c r="F31" i="1" s="1"/>
  <c r="G36" i="5"/>
  <c r="F30" i="1" s="1"/>
  <c r="G35" i="5" l="1"/>
  <c r="D37" i="5"/>
  <c r="F36" i="1"/>
  <c r="E42" i="5"/>
  <c r="G58" i="5" l="1"/>
  <c r="D53" i="5"/>
  <c r="E53" i="5"/>
  <c r="G52" i="5"/>
  <c r="F45" i="1"/>
  <c r="F44" i="1"/>
  <c r="E51" i="5"/>
  <c r="D51" i="5"/>
  <c r="F50" i="5"/>
  <c r="E50" i="5"/>
  <c r="D50" i="5"/>
  <c r="H45" i="1"/>
  <c r="H44" i="1"/>
  <c r="I45" i="1" l="1"/>
  <c r="I44" i="1"/>
  <c r="F22" i="1" l="1"/>
  <c r="D71" i="5" l="1"/>
  <c r="D70" i="5"/>
  <c r="D69" i="5"/>
  <c r="E71" i="5"/>
  <c r="E70" i="5"/>
  <c r="E69" i="5"/>
  <c r="H65" i="1" l="1"/>
  <c r="I65" i="1" s="1"/>
  <c r="H64" i="1"/>
  <c r="I64" i="1" s="1"/>
  <c r="H63" i="1"/>
  <c r="I63" i="1" s="1"/>
  <c r="D28" i="5" l="1"/>
  <c r="E28" i="5"/>
  <c r="H22" i="1"/>
  <c r="I22" i="1" s="1"/>
  <c r="G26" i="5"/>
  <c r="F20" i="1" s="1"/>
  <c r="D26" i="5"/>
  <c r="D25" i="5"/>
  <c r="E26" i="5"/>
  <c r="G25" i="5"/>
  <c r="F19" i="1" s="1"/>
  <c r="E25" i="5"/>
  <c r="H19" i="1" l="1"/>
  <c r="I19" i="1" s="1"/>
  <c r="I22" i="6"/>
  <c r="I21" i="6"/>
  <c r="I20" i="6"/>
  <c r="I19" i="6"/>
  <c r="I18" i="6"/>
  <c r="I17" i="6"/>
  <c r="I16" i="6"/>
  <c r="I15" i="6"/>
  <c r="I14" i="6" s="1"/>
  <c r="I10" i="6"/>
  <c r="I9" i="6"/>
  <c r="I8" i="6"/>
  <c r="I7" i="6" s="1"/>
  <c r="H7" i="6" l="1"/>
  <c r="H14" i="6"/>
  <c r="F62" i="1" l="1"/>
  <c r="F60" i="1"/>
  <c r="F58" i="1"/>
  <c r="F56" i="1"/>
  <c r="F54" i="1"/>
  <c r="F53" i="1"/>
  <c r="F52" i="1"/>
  <c r="F51" i="1"/>
  <c r="F50" i="1"/>
  <c r="F49" i="1"/>
  <c r="F48" i="1"/>
  <c r="F47" i="1"/>
  <c r="F46" i="1"/>
  <c r="F43" i="1"/>
  <c r="F41" i="1"/>
  <c r="F40" i="1"/>
  <c r="F38" i="1"/>
  <c r="F29" i="1"/>
  <c r="F27" i="1"/>
  <c r="F26" i="1"/>
  <c r="F24" i="1"/>
  <c r="F23" i="1"/>
  <c r="F17" i="1"/>
  <c r="F14" i="1"/>
  <c r="F13" i="1"/>
  <c r="F12" i="1"/>
  <c r="F8" i="1"/>
  <c r="H36" i="1" l="1"/>
  <c r="I36" i="1" s="1"/>
  <c r="H62" i="1"/>
  <c r="I62" i="1" s="1"/>
  <c r="I61" i="1" s="1"/>
  <c r="H60" i="1"/>
  <c r="I60" i="1" s="1"/>
  <c r="I59" i="1" s="1"/>
  <c r="H58" i="1"/>
  <c r="I58" i="1" s="1"/>
  <c r="I57" i="1" s="1"/>
  <c r="H56" i="1"/>
  <c r="I56" i="1" s="1"/>
  <c r="I55" i="1" s="1"/>
  <c r="H54" i="1"/>
  <c r="I54" i="1" s="1"/>
  <c r="H53" i="1"/>
  <c r="I53" i="1" s="1"/>
  <c r="H52" i="1"/>
  <c r="I52" i="1" s="1"/>
  <c r="H51" i="1"/>
  <c r="I51" i="1" s="1"/>
  <c r="H50" i="1"/>
  <c r="I50" i="1" s="1"/>
  <c r="H49" i="1"/>
  <c r="I49" i="1" s="1"/>
  <c r="H48" i="1"/>
  <c r="I48" i="1" s="1"/>
  <c r="H47" i="1"/>
  <c r="I47" i="1" s="1"/>
  <c r="H46" i="1"/>
  <c r="I46" i="1" s="1"/>
  <c r="H43" i="1"/>
  <c r="I43" i="1" s="1"/>
  <c r="H41" i="1"/>
  <c r="I41" i="1" s="1"/>
  <c r="H40" i="1"/>
  <c r="I40" i="1" s="1"/>
  <c r="H38" i="1"/>
  <c r="I38" i="1" s="1"/>
  <c r="I37" i="1" s="1"/>
  <c r="H32" i="1"/>
  <c r="I32" i="1" s="1"/>
  <c r="H31" i="1"/>
  <c r="I31" i="1" s="1"/>
  <c r="H30" i="1"/>
  <c r="I30" i="1" s="1"/>
  <c r="H29" i="1"/>
  <c r="I29" i="1" s="1"/>
  <c r="H27" i="1"/>
  <c r="I27" i="1" s="1"/>
  <c r="H26" i="1"/>
  <c r="I26" i="1" s="1"/>
  <c r="H24" i="1"/>
  <c r="I24" i="1" s="1"/>
  <c r="H23" i="1"/>
  <c r="I23" i="1" s="1"/>
  <c r="H20" i="1"/>
  <c r="I20" i="1" s="1"/>
  <c r="H17" i="1"/>
  <c r="I17" i="1" s="1"/>
  <c r="H14" i="1"/>
  <c r="I14" i="1" s="1"/>
  <c r="H13" i="1"/>
  <c r="I13" i="1" s="1"/>
  <c r="H12" i="1"/>
  <c r="I12" i="1" s="1"/>
  <c r="H10" i="1"/>
  <c r="I10" i="1" s="1"/>
  <c r="H8" i="1"/>
  <c r="I28" i="1" l="1"/>
  <c r="I21" i="1"/>
  <c r="I11" i="1"/>
  <c r="I25" i="1"/>
  <c r="I42" i="1"/>
  <c r="I39" i="1"/>
  <c r="I35" i="1"/>
  <c r="I16" i="1"/>
  <c r="I9" i="1"/>
  <c r="I18" i="1"/>
  <c r="I15" i="1" l="1"/>
  <c r="I34" i="1"/>
  <c r="I8" i="1" l="1"/>
  <c r="I7" i="1" s="1"/>
  <c r="I6" i="1" s="1"/>
  <c r="I66" i="1" s="1"/>
</calcChain>
</file>

<file path=xl/sharedStrings.xml><?xml version="1.0" encoding="utf-8"?>
<sst xmlns="http://schemas.openxmlformats.org/spreadsheetml/2006/main" count="711" uniqueCount="295">
  <si>
    <t xml:space="preserve">ITEM/SUB ITEM </t>
  </si>
  <si>
    <t>FONTE</t>
  </si>
  <si>
    <t>COD. FONTE</t>
  </si>
  <si>
    <t xml:space="preserve">DESCRIÇÃO DO SERVIÇO </t>
  </si>
  <si>
    <t>UNID.</t>
  </si>
  <si>
    <t>QUANT.</t>
  </si>
  <si>
    <t>VALOR TOTAL</t>
  </si>
  <si>
    <t>VALOR UNIT. C/BDI</t>
  </si>
  <si>
    <t xml:space="preserve">VALOR UNITARIO </t>
  </si>
  <si>
    <t>TOTAL:</t>
  </si>
  <si>
    <t xml:space="preserve">BOLETIM: </t>
  </si>
  <si>
    <t>02.08.020</t>
  </si>
  <si>
    <t>ITEM</t>
  </si>
  <si>
    <t>SERVIÇOS PRELIMINARES</t>
  </si>
  <si>
    <t>TOTAL DO ITEM SEM BDI</t>
  </si>
  <si>
    <t>TOTAL DO ITEM COM BDI</t>
  </si>
  <si>
    <t>M2</t>
  </si>
  <si>
    <t xml:space="preserve">Sub-Total </t>
  </si>
  <si>
    <t>UN</t>
  </si>
  <si>
    <t xml:space="preserve">OBJETO: </t>
  </si>
  <si>
    <t>MEMORIA DE CALCULO</t>
  </si>
  <si>
    <t>BDI (%)</t>
  </si>
  <si>
    <t xml:space="preserve">DATA BASE </t>
  </si>
  <si>
    <t>RECURSOS:  FID - FUNDO ESTADUAL DE DEFESA DOS INTERESSES DIFUSOS</t>
  </si>
  <si>
    <t>Fonte de Pesquisa:</t>
  </si>
  <si>
    <t>Regime de Execução:</t>
  </si>
  <si>
    <t>Empreitada Global</t>
  </si>
  <si>
    <t>CÓDIGO</t>
  </si>
  <si>
    <t>DESCRIÇÃO</t>
  </si>
  <si>
    <t>UND.</t>
  </si>
  <si>
    <t>CALCULOS (ÁREA OBTIDAS)</t>
  </si>
  <si>
    <t>TOTAL</t>
  </si>
  <si>
    <t>CDHU</t>
  </si>
  <si>
    <t>PREFEITURA MUNICIPAL DE TIETÊ</t>
  </si>
  <si>
    <t>REFORMA PARQUE ECOLÓGICO CORNÉLIO PIRES - TIETÊ - SP</t>
  </si>
  <si>
    <t>1.1</t>
  </si>
  <si>
    <t>Placa de identificação para obra</t>
  </si>
  <si>
    <t>1.0</t>
  </si>
  <si>
    <t>1.1.1</t>
  </si>
  <si>
    <t>1.2</t>
  </si>
  <si>
    <t>1.2.1</t>
  </si>
  <si>
    <t>IDENTIFICAÇÃO DA OBRA</t>
  </si>
  <si>
    <t>CANTEIRO DE OBRA</t>
  </si>
  <si>
    <t>Locação de container tipo depósito - área mínima de 13,80 m²</t>
  </si>
  <si>
    <t>02.02.150</t>
  </si>
  <si>
    <t>UN/MES</t>
  </si>
  <si>
    <t>DEMOLIÇÕES E RETIRADAS</t>
  </si>
  <si>
    <t>2.1</t>
  </si>
  <si>
    <t>02.09.040</t>
  </si>
  <si>
    <t>Limpeza mecanizada do terreno, inclusive troncos até 15 cm de diâmetro, com caminhão à disposição dentro e fora da obra, com transporte no raio de até 1 km</t>
  </si>
  <si>
    <t>04.02.020</t>
  </si>
  <si>
    <t>Retirada de peças lineares em madeira com seção até 60 cm²</t>
  </si>
  <si>
    <t>M</t>
  </si>
  <si>
    <t>Transporte de entulho, para distâncias superiores ao 10° km até o 15° km</t>
  </si>
  <si>
    <t>m³</t>
  </si>
  <si>
    <t>05.08.100</t>
  </si>
  <si>
    <t>2.2</t>
  </si>
  <si>
    <t>2.3</t>
  </si>
  <si>
    <t>2.0</t>
  </si>
  <si>
    <t>3.0</t>
  </si>
  <si>
    <t>DECK</t>
  </si>
  <si>
    <t>M3</t>
  </si>
  <si>
    <t>3.2</t>
  </si>
  <si>
    <t>4.0</t>
  </si>
  <si>
    <t>4.1</t>
  </si>
  <si>
    <t>02.10.060</t>
  </si>
  <si>
    <t>Locação de vias, calçadas, tanques e lagoas</t>
  </si>
  <si>
    <t>m²</t>
  </si>
  <si>
    <t>4.2</t>
  </si>
  <si>
    <t>Lastro de pedra britada</t>
  </si>
  <si>
    <t>Impermeabilização em argamassa polimérica para umidade e água de percolação</t>
  </si>
  <si>
    <t>11.18.040</t>
  </si>
  <si>
    <t>32.17.030</t>
  </si>
  <si>
    <t>4.4</t>
  </si>
  <si>
    <t>Fornecimento de peças diversas para estrutura em madeira</t>
  </si>
  <si>
    <t>Verniz em superfície de madeira</t>
  </si>
  <si>
    <t>15.20.020</t>
  </si>
  <si>
    <t>33.05.330</t>
  </si>
  <si>
    <t>GUARDA-CORPO</t>
  </si>
  <si>
    <t>5.0</t>
  </si>
  <si>
    <t>PAVIMENTAÇÃO</t>
  </si>
  <si>
    <t>5.1</t>
  </si>
  <si>
    <t>5.2</t>
  </si>
  <si>
    <t>5.3</t>
  </si>
  <si>
    <t>Abertura de caixa até 25 cm, inclui escavação, compactação, transporte e preparo do sub-leito</t>
  </si>
  <si>
    <t>Regularização e compactação mecanizada de superfície, sem controle do proctor normal</t>
  </si>
  <si>
    <t>NIVELAMENTO DE PISO COM PÓ DE PEDRA, SEM CONTROLE DE COMPACTAÇÃO, ACABAMENTO SEM IMPERFEIÇÕES</t>
  </si>
  <si>
    <t>Pavimentação em lajota de concreto 35 MPa, espessura 8 cm, tipos: raquete, retangular, sextavado e 16 faces, com rejunte em areia</t>
  </si>
  <si>
    <t>5.4</t>
  </si>
  <si>
    <t>5.5</t>
  </si>
  <si>
    <t>FDE</t>
  </si>
  <si>
    <t>16.02.027</t>
  </si>
  <si>
    <t>GA-01 Guia leve ou separador de pisos</t>
  </si>
  <si>
    <t>CPU-01</t>
  </si>
  <si>
    <t>COMPOSIÇÃO</t>
  </si>
  <si>
    <t>54.04.350</t>
  </si>
  <si>
    <t>54.01.400</t>
  </si>
  <si>
    <t>SERVIÇOS COMPLEMENTARES</t>
  </si>
  <si>
    <t>BANCO</t>
  </si>
  <si>
    <t>BANCO DE MADEIRA</t>
  </si>
  <si>
    <t>M²</t>
  </si>
  <si>
    <t>6.1.6</t>
  </si>
  <si>
    <t>54.01.010</t>
  </si>
  <si>
    <t>CPU-02</t>
  </si>
  <si>
    <t>LIXEIRA</t>
  </si>
  <si>
    <t>35.20.050</t>
  </si>
  <si>
    <t>Conjunto de 4 lixeiras para coleta seletiva, com tampa basculante, capacidade 50 litros</t>
  </si>
  <si>
    <t>PLACA DE DISTÂNCIA</t>
  </si>
  <si>
    <t>Placa para sinalização viária em chapa de aço, totalmente refletiva com película IA/IA - área até 2,0 m²</t>
  </si>
  <si>
    <t>70.03.001</t>
  </si>
  <si>
    <t>70.04.001</t>
  </si>
  <si>
    <t>Coluna simples (PP), diâmetro de 2 1/2´ e comprimento de 3,6 m</t>
  </si>
  <si>
    <t>FLOREIRA</t>
  </si>
  <si>
    <t>Piso com requadro em concreto simples com controle de fck= 25 MPa</t>
  </si>
  <si>
    <t>Chapisco</t>
  </si>
  <si>
    <t>Emboço desempenado com espuma de poliéster</t>
  </si>
  <si>
    <t>Tinta acrílica antimofo em massa, inclusive preparo</t>
  </si>
  <si>
    <t>Reaterro manual apiloado sem controle de compactação</t>
  </si>
  <si>
    <t>Plantio de grama esmeralda em placas (jardins e canteiros)</t>
  </si>
  <si>
    <t>Arbusto Azaléa - h= 0,60 a 0,80 m</t>
  </si>
  <si>
    <t>RESTAURAÇÃO DA OLARIA</t>
  </si>
  <si>
    <t>Verniz acrílico</t>
  </si>
  <si>
    <t>PAISAGISMO</t>
  </si>
  <si>
    <t>VIDRO</t>
  </si>
  <si>
    <t>Vidro temperado incolor de 10 mm</t>
  </si>
  <si>
    <t>17.05.100</t>
  </si>
  <si>
    <t>17.02.020</t>
  </si>
  <si>
    <t>17.02.140</t>
  </si>
  <si>
    <t>33.10.030</t>
  </si>
  <si>
    <t>06.11.040</t>
  </si>
  <si>
    <t>34.02.100</t>
  </si>
  <si>
    <t>34.03.020</t>
  </si>
  <si>
    <t>33.03.750</t>
  </si>
  <si>
    <t>26.02.060</t>
  </si>
  <si>
    <t>PLAYGROUND</t>
  </si>
  <si>
    <t>35.05.200</t>
  </si>
  <si>
    <t>Centro de atividades em madeira rústica</t>
  </si>
  <si>
    <t>CJ</t>
  </si>
  <si>
    <t xml:space="preserve">CDHU 190 MAIO/2023 </t>
  </si>
  <si>
    <t>FDE ABRIL/2023</t>
  </si>
  <si>
    <t>SIURB JANEIRO/2023</t>
  </si>
  <si>
    <t>SEM DESONERAÇÃO</t>
  </si>
  <si>
    <t>OBRA: REFORMA PARQUE ECOLÓGICO CORNÉLIO PIRES - TIETÊ / SP</t>
  </si>
  <si>
    <t>CIDADE: TIETÊ / SP</t>
  </si>
  <si>
    <r>
      <t xml:space="preserve">Proprietário: </t>
    </r>
    <r>
      <rPr>
        <sz val="12"/>
        <color indexed="8"/>
        <rFont val="Arial"/>
        <family val="2"/>
      </rPr>
      <t>PREFEITURA MUNICIPAL DE TIETÊ</t>
    </r>
  </si>
  <si>
    <t>ENDEREÇO DA INTERVENÇÃO : ESTRADA MUNICIPAL ABÍLIO BERTOLA - TIETÊ - SP</t>
  </si>
  <si>
    <t>LOCAL:   ESTRADA MUNICIPAL ABÍLIO BERTOLA - TIETÊ - SP</t>
  </si>
  <si>
    <t>FDE abril / 2023 - sem desoneração</t>
  </si>
  <si>
    <t>CDHU nº. 190 - sem desoneração</t>
  </si>
  <si>
    <t xml:space="preserve"> = Placa de identificação
Total = 3,00 m (C) x 2,00 m (H) = 6,00 m²</t>
  </si>
  <si>
    <t xml:space="preserve"> = Limpeza do terreno nas áreas de construção
Total = 2450,78 m²
Área levantada no CAD. Piso intertravado (677,24 m²) e Piso pó de pedra (1773,54 m²).</t>
  </si>
  <si>
    <t xml:space="preserve"> = Total: 15,00 m
- PLAYGROUND
Brinquedos: 15,00 m (estimado).
</t>
  </si>
  <si>
    <t xml:space="preserve"> = Item 2.1) 2450,78 m² x 0,10 m (ESP) = 245,08 m³
Item 2.2) 15,00 m x 0,0314 m² = 0,47m³
Total = 245,08 m³ + 0,47 m³ = 245,55 m³ + 30% empolamento = 319,22 m³</t>
  </si>
  <si>
    <t xml:space="preserve"> = Conjunto de 4 lixeiras
Total = 34,00 unid.
Quantidade levantada no CAD</t>
  </si>
  <si>
    <t xml:space="preserve"> = Placa com distância percorrida
Total = 0,70 (C) x 0,70 (H) x 7,00 (unid) = 3,43 m²
Quantidade levantada no CAD</t>
  </si>
  <si>
    <t>7 unidades</t>
  </si>
  <si>
    <t xml:space="preserve"> = Arbusto Azaléa
Total = 65,00 unid.
* Área levantada no CAD</t>
  </si>
  <si>
    <t xml:space="preserve"> = Verniz acrílico p/ restauração da olaria
Total = 52,05 m (C) x 3,00 m (H) = 156,15 m²
* Área levantada no CAD</t>
  </si>
  <si>
    <t xml:space="preserve"> = Vidro = 2,00 (L) * 2,10 (H) = 4,20 m²
* substituição vidro porta casa do artesão.</t>
  </si>
  <si>
    <t xml:space="preserve"> = Centro de atividades = 2 cj</t>
  </si>
  <si>
    <t>TIPO</t>
  </si>
  <si>
    <t>VALOR UNIT.</t>
  </si>
  <si>
    <t>Insumo</t>
  </si>
  <si>
    <t>B.05.000.020524</t>
  </si>
  <si>
    <t>Pó de pedra</t>
  </si>
  <si>
    <t>Material</t>
  </si>
  <si>
    <t>S.01.000.080102</t>
  </si>
  <si>
    <t>Caminhão com irrigadeira e autobomba, capacidade mínima de 6.000 litros - COND. D.</t>
  </si>
  <si>
    <t>S.01.000.080334</t>
  </si>
  <si>
    <t>Placa vibratória impacto de 1.700 Kg com motor diesel ou gasolina ou elétrico, ref. Placa Vibratória Drypac CM13 da Flygt do Brasil ou equivalente</t>
  </si>
  <si>
    <t>H</t>
  </si>
  <si>
    <t>URBANIZAÇÃO</t>
  </si>
  <si>
    <t>Mão de obra</t>
  </si>
  <si>
    <t>B.01.000.01012</t>
  </si>
  <si>
    <t>Ajudante de carpinteiro</t>
  </si>
  <si>
    <t>B.01.000.010141</t>
  </si>
  <si>
    <t>Ajudante de pintor</t>
  </si>
  <si>
    <t>B.01.000.010140</t>
  </si>
  <si>
    <t>Pintor</t>
  </si>
  <si>
    <t>B.01.000.010111</t>
  </si>
  <si>
    <t>Carpinteiro</t>
  </si>
  <si>
    <t>J.02.000.037539</t>
  </si>
  <si>
    <t>Verniz fungicida Stain, para madeiras, ref. Osmocolor Montana / Verniz Stain Suvinil ou equivalente</t>
  </si>
  <si>
    <t>L</t>
  </si>
  <si>
    <t>J.01.000.038014</t>
  </si>
  <si>
    <t>Lixa massa / madeira uso geral Norton, Alcar ou equivalente (médias)</t>
  </si>
  <si>
    <t>S.04.000.021028</t>
  </si>
  <si>
    <t>Madeira Serrada G1-C6</t>
  </si>
  <si>
    <t>S.05.+000.026515</t>
  </si>
  <si>
    <t>Parafuso auto-atarraxante com cabeça panela e bucha de nylon S-8</t>
  </si>
  <si>
    <t xml:space="preserve"> = Locação de container tipo depósito
Total = 1 un x 18 meses = 18 unxmês</t>
  </si>
  <si>
    <t>BASE DE APOIO EM RACHÃO</t>
  </si>
  <si>
    <t>Lastro e/ou fundação em rachão mecanizado</t>
  </si>
  <si>
    <t>11.18.140</t>
  </si>
  <si>
    <t xml:space="preserve">PASSAGEM 01: área da seção trapézio (6 m + 2,90 m ) * 2,00 / 2 = 8,90 M² * comprimento médio da passagem (8,90 + 10,05) / 2 = 9,47 m = 84,28 m³                                            PASSAGEM 02: área da seção trapézio (6 m + 2,90 m ) * 2,00 / 2 = 8,90 M² * comprimento médio da passagem (3,47 + 3,15) / 2 = 3,31 m = 29,45 m³                                             PASSAGEM 03: área da seção trapézio (6 m + 2,90 m ) * 2,00 / 2 = 8,90 M² * comprimento médio da passagem (7,93 + 7,08) / 2 = 15,01 m = 133,58 m³                                           PASSAGEM 04: área da seção trapézio (6 m + 2,90 m ) * 2,00 / 2 = 8,90 M² * comprimento médio da passagem (5,97 + 3,53) / 2 = 4,75 m = 42,27 m³  </t>
  </si>
  <si>
    <t>Lastro de areia</t>
  </si>
  <si>
    <t>11.18.020</t>
  </si>
  <si>
    <t>PISO</t>
  </si>
  <si>
    <t xml:space="preserve">PISO </t>
  </si>
  <si>
    <t>PASSAGEM 01: área passagem 24,40 m²                                    PASSAGEM 02: área passagem 9,58 m²                                                  PASSAGEM 03: área passagem 21,00 m²                            PASSAGEM 04: área passagem 12,06 m²                                         total: (24,40 + 9,58 + 21,00 + 12,06) * 0,10 (espessura)</t>
  </si>
  <si>
    <t xml:space="preserve"> = Plantio de grama esmeralda
Total = 1.484,26 m²
* Área levantada no CAD</t>
  </si>
  <si>
    <t xml:space="preserve"> </t>
  </si>
  <si>
    <t>3.1</t>
  </si>
  <si>
    <t>3.3</t>
  </si>
  <si>
    <t>4.3</t>
  </si>
  <si>
    <t>Balanço duplo em madeira rústica</t>
  </si>
  <si>
    <t>35.05.210</t>
  </si>
  <si>
    <t>Gangorra dupla em madeira rústica</t>
  </si>
  <si>
    <t>35.05.220</t>
  </si>
  <si>
    <t>Gira‐gira em ferro com assento de madeira (8 lugares)</t>
  </si>
  <si>
    <t>35.05.240</t>
  </si>
  <si>
    <t>PREFEITO MUNICIPAL</t>
  </si>
  <si>
    <t>ENGENHEIRO CIVIL MILTON PELUSI</t>
  </si>
  <si>
    <t>CREA: 060.135.678-7</t>
  </si>
  <si>
    <t>AUTOR DO PROJETO E RESPONSÁVEL TÉCNICO</t>
  </si>
  <si>
    <t>1 cj</t>
  </si>
  <si>
    <t xml:space="preserve"> = Pilares - 15 x 20 cm, com 1,20 m de altura
Vol = 0,15 m (L) x 0,20 m (C) x 1,20 m (H) x 45 unid = 1,62 m³
* Considerado comprimento 68,20 m; espaçamento do pilar 1,50 m
Vigas - 5 x 5 cm
Vol = 0,05 m (L) x 0,05 m (H) x 68,20 m (C) x 8,00 unid = 1,36 m³
* Considerado comprimento 1,20 m; espaçamento 0,15 m
Total = 1,62 m³ + 1,36 m³ = 2,98 m³</t>
  </si>
  <si>
    <t xml:space="preserve"> = Verniz guarda-corpo
Área = 0,70 m (P) x 1,20 m (C) x 45 unid = 37,80 m²
* Considerado comprimento 68,20 m; espaçamento do pilar 1,50 m
Área = 0,20 m (P) x 68,20 m (C) x 8,00 unid = 109,12 m²
Total = 37,80 m² + 109,12 m² = 146,92 m²</t>
  </si>
  <si>
    <t>3.1.1</t>
  </si>
  <si>
    <t>3.2.1</t>
  </si>
  <si>
    <t>3.2.2</t>
  </si>
  <si>
    <t>3.3.1</t>
  </si>
  <si>
    <t>3.3.2</t>
  </si>
  <si>
    <t>3.3.3</t>
  </si>
  <si>
    <t>3.4</t>
  </si>
  <si>
    <t>3.4.1</t>
  </si>
  <si>
    <t>3.4.2</t>
  </si>
  <si>
    <t>5.1.1</t>
  </si>
  <si>
    <t>5.2.1</t>
  </si>
  <si>
    <t>5.3.1</t>
  </si>
  <si>
    <t>5.3.2</t>
  </si>
  <si>
    <t>5.4.1</t>
  </si>
  <si>
    <t>5.4.2</t>
  </si>
  <si>
    <t>5.4.3</t>
  </si>
  <si>
    <t>5.4.4</t>
  </si>
  <si>
    <t>5.4.5</t>
  </si>
  <si>
    <t>5.4.6</t>
  </si>
  <si>
    <t>5.4.7</t>
  </si>
  <si>
    <t>5.4.8</t>
  </si>
  <si>
    <t>5.4.9</t>
  </si>
  <si>
    <t>5.4.10</t>
  </si>
  <si>
    <t>5.4.11</t>
  </si>
  <si>
    <t>5.4.12</t>
  </si>
  <si>
    <t>5.5.1</t>
  </si>
  <si>
    <t>5.6</t>
  </si>
  <si>
    <t>5.6.1</t>
  </si>
  <si>
    <t>5.7</t>
  </si>
  <si>
    <t>5.7.1</t>
  </si>
  <si>
    <t>5.8</t>
  </si>
  <si>
    <t>5.8.1</t>
  </si>
  <si>
    <t>5.8.2</t>
  </si>
  <si>
    <t>5.8.3</t>
  </si>
  <si>
    <t>5.8.4</t>
  </si>
  <si>
    <t>Broca em concreto armado diâmetro de 25 cm ‐ completa</t>
  </si>
  <si>
    <t>12.01.041</t>
  </si>
  <si>
    <t>Vergas, contravergas e pilaretes de concreto armado</t>
  </si>
  <si>
    <t>14.20.010</t>
  </si>
  <si>
    <t>Alvenaria de bloco de concreto de vedação de 14 x 19 x 39 cm ‐ classe
C</t>
  </si>
  <si>
    <t>14.10.111</t>
  </si>
  <si>
    <t>60 unidades com 1 metro profundidade cada</t>
  </si>
  <si>
    <t>60 pilaretes de concreto 0,15 x 0,15 x 0,60 = 0,81 m³</t>
  </si>
  <si>
    <t xml:space="preserve"> = Lastro de pedra britada
Total = 48,79 m² (área interna canteiro) x 0,05 m (esp) = 2,44 m³
* Área levantada no CAD</t>
  </si>
  <si>
    <t xml:space="preserve"> = Regularização e compactação
Total = 67,68 m² (área externa canteiro)
* Área levantada no CAD</t>
  </si>
  <si>
    <t xml:space="preserve"> = Alvenaria de bloco de concreto estrutural
Total = 123,04 m (C) x 0,60 m (H) = 73,82 m²
</t>
  </si>
  <si>
    <t xml:space="preserve"> = Chapisco - Face Externa
Total = 65,92 + 57,11 m (C) x 0,60 m (H) = 73,81 m²
* Área levantada no CAD</t>
  </si>
  <si>
    <t xml:space="preserve"> = Impermeabilização em argamassa polimérica - Face Interna
Total = 65,92 + 57,11 m (C) x 0,60 m (H) = 73,81 m²
* Área levantada no CAD</t>
  </si>
  <si>
    <t xml:space="preserve"> = Emboço - Face Externa
Total = 65,92 + 57,11 m (C) x 0,60 m (H) = 73,81 m²
* Área levantada no CAD</t>
  </si>
  <si>
    <t xml:space="preserve"> = Pintura - Face Externa
Total = 65,92 + 57,11 m (C) x 0,60 m (H) = 73,81 m²
* Área levantada no CAD</t>
  </si>
  <si>
    <t xml:space="preserve"> = Reaterro manual
Área interna 48,79 m² * 0,60 H = 29,27 m3
* Área levantada no CAD</t>
  </si>
  <si>
    <t xml:space="preserve"> = Plantio de grama esmeralda
Total = 48,79 m²
* Área levantada no CAD</t>
  </si>
  <si>
    <t>Banco em concreto pré‐moldado com pés vazados, comprimento 200
cm</t>
  </si>
  <si>
    <t>35.04.140</t>
  </si>
  <si>
    <t xml:space="preserve"> = Banco de concreto 52 unidades </t>
  </si>
  <si>
    <t xml:space="preserve"> = Fornecimento de peças diversas para estrutura em madeira
Vigotas 12 x 6 cm a cada 50 cm p/ travamento das réguas
Vol = 0,12 m (alt) x 0,06 m (larg) x 542,53 m (comp total vigotas) = 3,90 m³
Piso de madeira
Vol = 224,90 m² x 0,07 m (esp) = 15,74 m³
Total = 3,90 m³ + 15,74 m³ = 19,64 m³
* Quantidade levantadas no CAD</t>
  </si>
  <si>
    <t xml:space="preserve"> = Verniz em superfície de madeira
Vigotas 12 x 6 cm a cada 50 cm p/ travamento das réguas
Área = 0,36 m (P) x 542,53 m (comp) = 195,31 m²
Piso de madeira
Área vigotas estrutura = 169,85 m² 
Total = 169,85 m² estrutura + 224,90 m² piso = 394,75 m²
* Quantidade levantadas no CAD</t>
  </si>
  <si>
    <t xml:space="preserve"> = Locação da área de pavimentação
Pista caminhada = 1.892,74 m²
Piso intertravado = 792,13 m²
Total = 2.684,87 m²
Área levantada no CAD
</t>
  </si>
  <si>
    <t xml:space="preserve"> = Abertura de caixa até 25 cm
1892,74 m² + 792,13 m² = 2684,87 *
Área levantada no CAD
</t>
  </si>
  <si>
    <t>pista caminhada = 1.351,96 m                                                                   piso intertravado = 520,48 m
Comprimento levantado no CAD</t>
  </si>
  <si>
    <t xml:space="preserve"> = Piso intertravado
pista caminhada = 1690,00 m²                                                             piso intertravado = 713,74 m²
Comprimento levantado no CAD</t>
  </si>
  <si>
    <t>REFORMA PARQUE ECOLÓGICO CORNÉLIO PIRES - TIETÊ/SP</t>
  </si>
  <si>
    <t xml:space="preserve"> = Locação do deck
Total = 224,90 m²
Área levantada no CAD</t>
  </si>
  <si>
    <t>área total a receber o deck de madeira = 224,90 m² * 0,06</t>
  </si>
  <si>
    <t>4.5</t>
  </si>
  <si>
    <t>área total piso 2403,74 m² * 0,05 cm espessura = 120,19 m³</t>
  </si>
  <si>
    <t>JOSÉ CARLOS REGONHA JUNIOR</t>
  </si>
  <si>
    <t>Tietê, 28 de outubro de 2025.</t>
  </si>
  <si>
    <t xml:space="preserve">CDHU 199  </t>
  </si>
  <si>
    <t>FDE JULHO/2025</t>
  </si>
  <si>
    <t>1º MÊS</t>
  </si>
  <si>
    <t>2º MÊS</t>
  </si>
  <si>
    <t>3º MÊS</t>
  </si>
  <si>
    <t>4º MÊS</t>
  </si>
  <si>
    <t>5º MÊS</t>
  </si>
  <si>
    <t>6º MÊS</t>
  </si>
  <si>
    <t>CRONOGRAMA FÍSICO FINANCEIRO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</si>
</sst>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0.0"/>
    <numFmt numFmtId="166" formatCode="dd/mm/yy;@"/>
    <numFmt numFmtId="167" formatCode="[$-416]mmmm\-yy;@"/>
  </numFmts>
  <fonts count="4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1"/>
      <color theme="1"/>
      <name val="Calibri Light"/>
      <family val="2"/>
      <scheme val="major"/>
    </font>
    <font>
      <sz val="11"/>
      <color indexed="8"/>
      <name val="Calibri Light"/>
      <family val="2"/>
      <scheme val="major"/>
    </font>
    <font>
      <b/>
      <sz val="11"/>
      <color indexed="8"/>
      <name val="Calibri Light"/>
      <family val="2"/>
      <scheme val="major"/>
    </font>
    <font>
      <b/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10"/>
      <color indexed="8"/>
      <name val="MS Sans Serif"/>
      <family val="2"/>
    </font>
    <font>
      <b/>
      <sz val="16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color indexed="8"/>
      <name val="MS Sans Serif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b/>
      <sz val="11"/>
      <name val="Arial"/>
      <family val="2"/>
    </font>
    <font>
      <sz val="10"/>
      <color indexed="8"/>
      <name val="Calibri"/>
      <family val="2"/>
    </font>
    <font>
      <b/>
      <sz val="10"/>
      <name val="Calibri"/>
      <family val="2"/>
    </font>
    <font>
      <sz val="8.5"/>
      <color indexed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8"/>
      <name val="Calibri"/>
      <family val="2"/>
      <scheme val="minor"/>
    </font>
    <font>
      <sz val="12"/>
      <name val="Times New Roman"/>
      <family val="1"/>
    </font>
    <font>
      <b/>
      <sz val="10"/>
      <color rgb="FF0070C0"/>
      <name val="Arial"/>
      <family val="2"/>
    </font>
    <font>
      <sz val="10"/>
      <name val="MS Sans Serif"/>
      <family val="2"/>
    </font>
    <font>
      <sz val="8.5"/>
      <name val="Arial"/>
      <family val="2"/>
    </font>
    <font>
      <sz val="10"/>
      <color rgb="FFFF0000"/>
      <name val="Times New Roman"/>
      <family val="1"/>
    </font>
    <font>
      <sz val="10"/>
      <name val="Times New Roman"/>
      <family val="1"/>
    </font>
    <font>
      <sz val="10"/>
      <color rgb="FF000000"/>
      <name val="Calibri Light"/>
      <family val="2"/>
      <scheme val="major"/>
    </font>
    <font>
      <sz val="10"/>
      <color rgb="FF000000"/>
      <name val="Calibri"/>
      <family val="2"/>
      <scheme val="minor"/>
    </font>
    <font>
      <sz val="11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rgb="FFCCCCCC"/>
      </right>
      <top style="thin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indexed="64"/>
      </top>
      <bottom/>
      <diagonal/>
    </border>
    <border>
      <left/>
      <right style="thin">
        <color rgb="FFCCCCCC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43" fontId="17" fillId="0" borderId="0" applyFont="0" applyFill="0" applyBorder="0" applyAlignment="0" applyProtection="0"/>
    <xf numFmtId="0" fontId="38" fillId="0" borderId="0"/>
    <xf numFmtId="0" fontId="3" fillId="0" borderId="0"/>
  </cellStyleXfs>
  <cellXfs count="376">
    <xf numFmtId="0" fontId="0" fillId="0" borderId="0" xfId="0"/>
    <xf numFmtId="165" fontId="9" fillId="3" borderId="22" xfId="0" applyNumberFormat="1" applyFont="1" applyFill="1" applyBorder="1" applyAlignment="1">
      <alignment horizontal="center" vertical="center" wrapText="1"/>
    </xf>
    <xf numFmtId="4" fontId="9" fillId="3" borderId="22" xfId="0" applyNumberFormat="1" applyFont="1" applyFill="1" applyBorder="1" applyAlignment="1">
      <alignment horizontal="center" vertical="center" wrapText="1"/>
    </xf>
    <xf numFmtId="164" fontId="9" fillId="3" borderId="24" xfId="0" applyNumberFormat="1" applyFont="1" applyFill="1" applyBorder="1" applyAlignment="1">
      <alignment horizontal="center" vertical="center" wrapText="1"/>
    </xf>
    <xf numFmtId="2" fontId="16" fillId="0" borderId="1" xfId="0" applyNumberFormat="1" applyFont="1" applyBorder="1" applyAlignment="1">
      <alignment vertical="center"/>
    </xf>
    <xf numFmtId="0" fontId="3" fillId="0" borderId="0" xfId="1"/>
    <xf numFmtId="49" fontId="3" fillId="0" borderId="0" xfId="1" applyNumberFormat="1" applyFont="1" applyAlignment="1">
      <alignment horizontal="center" vertical="center"/>
    </xf>
    <xf numFmtId="0" fontId="3" fillId="0" borderId="0" xfId="1" applyAlignment="1">
      <alignment wrapText="1"/>
    </xf>
    <xf numFmtId="0" fontId="3" fillId="0" borderId="0" xfId="1" applyAlignment="1">
      <alignment horizontal="center"/>
    </xf>
    <xf numFmtId="4" fontId="3" fillId="0" borderId="0" xfId="1" applyNumberFormat="1"/>
    <xf numFmtId="43" fontId="18" fillId="0" borderId="0" xfId="2" applyFont="1" applyBorder="1"/>
    <xf numFmtId="0" fontId="0" fillId="0" borderId="0" xfId="0" applyAlignment="1">
      <alignment horizontal="right"/>
    </xf>
    <xf numFmtId="0" fontId="30" fillId="0" borderId="0" xfId="1" applyFont="1" applyAlignment="1">
      <alignment horizontal="right" vertical="center"/>
    </xf>
    <xf numFmtId="0" fontId="30" fillId="0" borderId="0" xfId="1" applyFont="1" applyAlignment="1">
      <alignment vertical="center"/>
    </xf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43" fontId="18" fillId="0" borderId="0" xfId="2" applyFont="1" applyBorder="1" applyAlignment="1">
      <alignment horizontal="right" vertical="center"/>
    </xf>
    <xf numFmtId="0" fontId="3" fillId="0" borderId="0" xfId="1" applyAlignment="1">
      <alignment vertical="center"/>
    </xf>
    <xf numFmtId="0" fontId="32" fillId="0" borderId="0" xfId="1" applyFont="1" applyAlignment="1">
      <alignment vertical="center"/>
    </xf>
    <xf numFmtId="43" fontId="37" fillId="0" borderId="0" xfId="2" applyFont="1" applyAlignment="1">
      <alignment vertical="center"/>
    </xf>
    <xf numFmtId="43" fontId="3" fillId="0" borderId="0" xfId="2" applyFont="1" applyAlignment="1">
      <alignment vertical="center"/>
    </xf>
    <xf numFmtId="0" fontId="33" fillId="0" borderId="0" xfId="0" applyFont="1" applyBorder="1" applyAlignment="1">
      <alignment horizontal="right"/>
    </xf>
    <xf numFmtId="43" fontId="35" fillId="0" borderId="0" xfId="2" applyFont="1" applyFill="1" applyBorder="1" applyAlignment="1">
      <alignment horizontal="left" vertical="center" indent="11"/>
    </xf>
    <xf numFmtId="0" fontId="38" fillId="0" borderId="0" xfId="1" applyFont="1" applyAlignment="1">
      <alignment vertical="center"/>
    </xf>
    <xf numFmtId="0" fontId="39" fillId="0" borderId="0" xfId="1" applyFont="1" applyAlignment="1">
      <alignment vertical="center"/>
    </xf>
    <xf numFmtId="43" fontId="0" fillId="0" borderId="0" xfId="2" applyFont="1" applyAlignment="1">
      <alignment vertical="center"/>
    </xf>
    <xf numFmtId="0" fontId="41" fillId="0" borderId="0" xfId="0" applyFont="1" applyBorder="1" applyAlignment="1">
      <alignment horizontal="right" vertical="center"/>
    </xf>
    <xf numFmtId="43" fontId="0" fillId="0" borderId="0" xfId="2" applyFont="1" applyAlignment="1">
      <alignment horizontal="center" vertical="center"/>
    </xf>
    <xf numFmtId="2" fontId="16" fillId="0" borderId="0" xfId="0" applyNumberFormat="1" applyFont="1" applyBorder="1" applyAlignment="1">
      <alignment vertical="center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4" xfId="1" applyFont="1" applyBorder="1" applyAlignment="1" applyProtection="1">
      <alignment horizontal="left" vertical="center" wrapText="1"/>
      <protection locked="0"/>
    </xf>
    <xf numFmtId="4" fontId="12" fillId="0" borderId="44" xfId="0" applyNumberFormat="1" applyFont="1" applyBorder="1" applyAlignment="1">
      <alignment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left" vertical="center" wrapText="1"/>
    </xf>
    <xf numFmtId="0" fontId="13" fillId="4" borderId="39" xfId="0" applyFont="1" applyFill="1" applyBorder="1" applyAlignment="1">
      <alignment horizontal="center" vertical="center"/>
    </xf>
    <xf numFmtId="164" fontId="6" fillId="4" borderId="18" xfId="0" applyNumberFormat="1" applyFont="1" applyFill="1" applyBorder="1" applyAlignment="1">
      <alignment horizontal="center" vertical="center" wrapText="1"/>
    </xf>
    <xf numFmtId="0" fontId="7" fillId="3" borderId="37" xfId="0" applyFont="1" applyFill="1" applyBorder="1" applyAlignment="1">
      <alignment horizontal="center" vertical="center"/>
    </xf>
    <xf numFmtId="0" fontId="10" fillId="6" borderId="22" xfId="0" applyFont="1" applyFill="1" applyBorder="1" applyAlignment="1">
      <alignment horizontal="center" vertical="center" wrapText="1"/>
    </xf>
    <xf numFmtId="44" fontId="10" fillId="6" borderId="24" xfId="0" applyNumberFormat="1" applyFont="1" applyFill="1" applyBorder="1" applyAlignment="1">
      <alignment horizontal="center" vertical="center" wrapText="1"/>
    </xf>
    <xf numFmtId="4" fontId="9" fillId="3" borderId="31" xfId="0" applyNumberFormat="1" applyFont="1" applyFill="1" applyBorder="1" applyAlignment="1">
      <alignment horizontal="center" vertical="center" wrapText="1"/>
    </xf>
    <xf numFmtId="0" fontId="10" fillId="6" borderId="22" xfId="0" applyFont="1" applyFill="1" applyBorder="1" applyAlignment="1">
      <alignment horizontal="left" vertical="center" wrapText="1"/>
    </xf>
    <xf numFmtId="0" fontId="10" fillId="6" borderId="22" xfId="0" applyFont="1" applyFill="1" applyBorder="1" applyAlignment="1">
      <alignment horizontal="center" vertical="center"/>
    </xf>
    <xf numFmtId="0" fontId="7" fillId="3" borderId="48" xfId="0" applyFont="1" applyFill="1" applyBorder="1" applyAlignment="1">
      <alignment horizontal="center" vertical="center"/>
    </xf>
    <xf numFmtId="165" fontId="15" fillId="3" borderId="31" xfId="0" applyNumberFormat="1" applyFont="1" applyFill="1" applyBorder="1" applyAlignment="1">
      <alignment horizontal="center" vertical="center" wrapText="1"/>
    </xf>
    <xf numFmtId="164" fontId="6" fillId="3" borderId="49" xfId="0" applyNumberFormat="1" applyFont="1" applyFill="1" applyBorder="1" applyAlignment="1">
      <alignment horizontal="center" vertical="center" wrapText="1"/>
    </xf>
    <xf numFmtId="2" fontId="14" fillId="5" borderId="47" xfId="0" applyNumberFormat="1" applyFont="1" applyFill="1" applyBorder="1" applyAlignment="1">
      <alignment horizontal="center" vertical="center"/>
    </xf>
    <xf numFmtId="2" fontId="14" fillId="0" borderId="4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3" borderId="19" xfId="1" applyFont="1" applyFill="1" applyBorder="1" applyAlignment="1">
      <alignment horizontal="center" vertical="center"/>
    </xf>
    <xf numFmtId="0" fontId="0" fillId="4" borderId="17" xfId="0" applyFill="1" applyBorder="1" applyAlignment="1">
      <alignment horizontal="center"/>
    </xf>
    <xf numFmtId="2" fontId="10" fillId="6" borderId="22" xfId="0" applyNumberFormat="1" applyFont="1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3" fillId="4" borderId="25" xfId="0" applyFont="1" applyFill="1" applyBorder="1" applyAlignment="1">
      <alignment horizontal="center" vertical="center"/>
    </xf>
    <xf numFmtId="0" fontId="11" fillId="0" borderId="17" xfId="1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2" fillId="5" borderId="51" xfId="0" applyFont="1" applyFill="1" applyBorder="1" applyAlignment="1" applyProtection="1">
      <alignment horizontal="center" vertical="top" wrapText="1"/>
      <protection locked="0"/>
    </xf>
    <xf numFmtId="0" fontId="42" fillId="5" borderId="1" xfId="0" applyFont="1" applyFill="1" applyBorder="1" applyAlignment="1" applyProtection="1">
      <alignment horizontal="left" vertical="top" wrapText="1"/>
      <protection locked="0"/>
    </xf>
    <xf numFmtId="0" fontId="11" fillId="0" borderId="17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44" xfId="1" applyFont="1" applyBorder="1" applyAlignment="1">
      <alignment horizontal="center" vertical="center"/>
    </xf>
    <xf numFmtId="2" fontId="16" fillId="0" borderId="45" xfId="0" applyNumberFormat="1" applyFont="1" applyBorder="1" applyAlignment="1">
      <alignment vertical="center"/>
    </xf>
    <xf numFmtId="0" fontId="42" fillId="5" borderId="1" xfId="0" applyFont="1" applyFill="1" applyBorder="1" applyAlignment="1" applyProtection="1">
      <alignment horizontal="center" vertical="top" wrapText="1"/>
      <protection locked="0"/>
    </xf>
    <xf numFmtId="0" fontId="11" fillId="0" borderId="35" xfId="1" applyFont="1" applyBorder="1" applyAlignment="1">
      <alignment horizontal="center" vertical="center"/>
    </xf>
    <xf numFmtId="0" fontId="11" fillId="0" borderId="35" xfId="1" applyFont="1" applyBorder="1" applyAlignment="1" applyProtection="1">
      <alignment horizontal="left" vertical="center" wrapText="1"/>
      <protection locked="0"/>
    </xf>
    <xf numFmtId="0" fontId="42" fillId="5" borderId="17" xfId="0" applyFont="1" applyFill="1" applyBorder="1" applyAlignment="1" applyProtection="1">
      <alignment horizontal="left" vertical="top" wrapText="1"/>
      <protection locked="0"/>
    </xf>
    <xf numFmtId="0" fontId="42" fillId="5" borderId="17" xfId="0" applyFont="1" applyFill="1" applyBorder="1" applyAlignment="1" applyProtection="1">
      <alignment horizontal="center" vertical="top" wrapText="1"/>
      <protection locked="0"/>
    </xf>
    <xf numFmtId="0" fontId="42" fillId="5" borderId="17" xfId="0" applyFont="1" applyFill="1" applyBorder="1" applyAlignment="1" applyProtection="1">
      <alignment horizontal="left" vertical="center" wrapText="1"/>
      <protection locked="0"/>
    </xf>
    <xf numFmtId="0" fontId="42" fillId="5" borderId="17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42" fillId="5" borderId="1" xfId="0" applyFont="1" applyFill="1" applyBorder="1" applyAlignment="1" applyProtection="1">
      <alignment horizontal="left" vertical="center" wrapText="1"/>
      <protection locked="0"/>
    </xf>
    <xf numFmtId="0" fontId="42" fillId="5" borderId="1" xfId="0" applyFont="1" applyFill="1" applyBorder="1" applyAlignment="1" applyProtection="1">
      <alignment horizontal="center" vertical="center" wrapText="1"/>
      <protection locked="0"/>
    </xf>
    <xf numFmtId="2" fontId="16" fillId="0" borderId="17" xfId="0" applyNumberFormat="1" applyFont="1" applyBorder="1" applyAlignment="1">
      <alignment vertical="center"/>
    </xf>
    <xf numFmtId="4" fontId="11" fillId="0" borderId="17" xfId="1" applyNumberFormat="1" applyFont="1" applyBorder="1" applyAlignment="1" applyProtection="1">
      <alignment horizontal="center" vertical="center" wrapText="1"/>
      <protection locked="0"/>
    </xf>
    <xf numFmtId="4" fontId="11" fillId="0" borderId="35" xfId="1" applyNumberFormat="1" applyFont="1" applyBorder="1" applyAlignment="1" applyProtection="1">
      <alignment horizontal="center" vertical="center" wrapText="1"/>
      <protection locked="0"/>
    </xf>
    <xf numFmtId="44" fontId="0" fillId="0" borderId="29" xfId="0" applyNumberFormat="1" applyBorder="1" applyAlignment="1">
      <alignment horizontal="center" vertical="center"/>
    </xf>
    <xf numFmtId="4" fontId="11" fillId="0" borderId="1" xfId="1" applyNumberFormat="1" applyFont="1" applyBorder="1" applyAlignment="1" applyProtection="1">
      <alignment horizontal="center" vertical="center" wrapText="1"/>
      <protection locked="0"/>
    </xf>
    <xf numFmtId="4" fontId="11" fillId="0" borderId="44" xfId="1" applyNumberFormat="1" applyFont="1" applyBorder="1" applyAlignment="1" applyProtection="1">
      <alignment horizontal="center" vertical="center" wrapText="1"/>
      <protection locked="0"/>
    </xf>
    <xf numFmtId="44" fontId="0" fillId="0" borderId="42" xfId="0" applyNumberFormat="1" applyBorder="1" applyAlignment="1">
      <alignment horizontal="center" vertical="center"/>
    </xf>
    <xf numFmtId="0" fontId="42" fillId="5" borderId="35" xfId="0" applyFont="1" applyFill="1" applyBorder="1" applyAlignment="1" applyProtection="1">
      <alignment horizontal="left" vertical="top" wrapText="1"/>
      <protection locked="0"/>
    </xf>
    <xf numFmtId="0" fontId="42" fillId="5" borderId="52" xfId="0" applyFont="1" applyFill="1" applyBorder="1" applyAlignment="1" applyProtection="1">
      <alignment horizontal="left" vertical="top" wrapText="1"/>
      <protection locked="0"/>
    </xf>
    <xf numFmtId="4" fontId="12" fillId="0" borderId="35" xfId="0" applyNumberFormat="1" applyFont="1" applyBorder="1" applyAlignment="1">
      <alignment vertical="center" wrapText="1"/>
    </xf>
    <xf numFmtId="0" fontId="8" fillId="3" borderId="22" xfId="1" applyFont="1" applyFill="1" applyBorder="1" applyAlignment="1">
      <alignment horizontal="center" vertical="center"/>
    </xf>
    <xf numFmtId="44" fontId="9" fillId="3" borderId="24" xfId="0" applyNumberFormat="1" applyFont="1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/>
    </xf>
    <xf numFmtId="165" fontId="15" fillId="3" borderId="22" xfId="0" applyNumberFormat="1" applyFont="1" applyFill="1" applyBorder="1" applyAlignment="1">
      <alignment horizontal="center" vertical="center" wrapText="1"/>
    </xf>
    <xf numFmtId="164" fontId="6" fillId="3" borderId="24" xfId="0" applyNumberFormat="1" applyFont="1" applyFill="1" applyBorder="1" applyAlignment="1">
      <alignment horizontal="center" vertical="center" wrapText="1"/>
    </xf>
    <xf numFmtId="0" fontId="42" fillId="5" borderId="35" xfId="0" applyFont="1" applyFill="1" applyBorder="1" applyAlignment="1" applyProtection="1">
      <alignment horizontal="left" vertical="center" wrapText="1"/>
      <protection locked="0"/>
    </xf>
    <xf numFmtId="0" fontId="42" fillId="5" borderId="35" xfId="0" applyFont="1" applyFill="1" applyBorder="1" applyAlignment="1" applyProtection="1">
      <alignment horizontal="center" vertical="center" wrapText="1"/>
      <protection locked="0"/>
    </xf>
    <xf numFmtId="2" fontId="14" fillId="5" borderId="34" xfId="0" applyNumberFormat="1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" fillId="4" borderId="16" xfId="0" applyFont="1" applyFill="1" applyBorder="1" applyAlignment="1">
      <alignment horizontal="center"/>
    </xf>
    <xf numFmtId="0" fontId="1" fillId="6" borderId="37" xfId="0" applyFont="1" applyFill="1" applyBorder="1" applyAlignment="1">
      <alignment horizontal="center"/>
    </xf>
    <xf numFmtId="0" fontId="1" fillId="6" borderId="37" xfId="0" applyFont="1" applyFill="1" applyBorder="1" applyAlignment="1">
      <alignment horizontal="center" vertical="center"/>
    </xf>
    <xf numFmtId="4" fontId="10" fillId="4" borderId="0" xfId="0" applyNumberFormat="1" applyFont="1" applyFill="1" applyBorder="1" applyAlignment="1">
      <alignment horizontal="center" vertical="center"/>
    </xf>
    <xf numFmtId="4" fontId="10" fillId="4" borderId="25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4" fontId="0" fillId="0" borderId="18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7" fontId="28" fillId="0" borderId="27" xfId="0" applyNumberFormat="1" applyFont="1" applyBorder="1" applyAlignment="1">
      <alignment vertical="center"/>
    </xf>
    <xf numFmtId="167" fontId="28" fillId="0" borderId="0" xfId="0" applyNumberFormat="1" applyFont="1" applyBorder="1" applyAlignment="1">
      <alignment vertical="center"/>
    </xf>
    <xf numFmtId="167" fontId="28" fillId="0" borderId="14" xfId="0" applyNumberFormat="1" applyFont="1" applyBorder="1" applyAlignment="1">
      <alignment vertical="center"/>
    </xf>
    <xf numFmtId="167" fontId="28" fillId="0" borderId="10" xfId="0" applyNumberFormat="1" applyFont="1" applyBorder="1" applyAlignment="1">
      <alignment vertical="center"/>
    </xf>
    <xf numFmtId="0" fontId="23" fillId="0" borderId="12" xfId="0" applyFont="1" applyBorder="1" applyAlignment="1">
      <alignment horizontal="left" vertical="center" wrapText="1"/>
    </xf>
    <xf numFmtId="0" fontId="23" fillId="0" borderId="28" xfId="0" applyFont="1" applyBorder="1" applyAlignment="1">
      <alignment horizontal="left" vertical="center" wrapText="1"/>
    </xf>
    <xf numFmtId="0" fontId="23" fillId="0" borderId="15" xfId="0" applyFont="1" applyBorder="1" applyAlignment="1">
      <alignment horizontal="left" vertical="center" wrapText="1"/>
    </xf>
    <xf numFmtId="43" fontId="37" fillId="0" borderId="0" xfId="2" applyFont="1" applyBorder="1" applyAlignment="1">
      <alignment vertical="center"/>
    </xf>
    <xf numFmtId="49" fontId="31" fillId="3" borderId="48" xfId="1" applyNumberFormat="1" applyFont="1" applyFill="1" applyBorder="1" applyAlignment="1">
      <alignment horizontal="center" vertical="center"/>
    </xf>
    <xf numFmtId="4" fontId="22" fillId="3" borderId="31" xfId="0" applyNumberFormat="1" applyFont="1" applyFill="1" applyBorder="1" applyAlignment="1">
      <alignment horizontal="center" vertical="center"/>
    </xf>
    <xf numFmtId="0" fontId="31" fillId="3" borderId="31" xfId="1" applyFont="1" applyFill="1" applyBorder="1" applyAlignment="1">
      <alignment horizontal="center" vertical="center" wrapText="1"/>
    </xf>
    <xf numFmtId="0" fontId="31" fillId="3" borderId="31" xfId="1" applyFont="1" applyFill="1" applyBorder="1" applyAlignment="1">
      <alignment horizontal="left" vertical="center"/>
    </xf>
    <xf numFmtId="4" fontId="31" fillId="3" borderId="36" xfId="2" applyNumberFormat="1" applyFont="1" applyFill="1" applyBorder="1" applyAlignment="1">
      <alignment vertical="center" wrapText="1"/>
    </xf>
    <xf numFmtId="0" fontId="10" fillId="4" borderId="22" xfId="0" applyFont="1" applyFill="1" applyBorder="1" applyAlignment="1">
      <alignment horizontal="left" vertical="center" wrapText="1"/>
    </xf>
    <xf numFmtId="0" fontId="10" fillId="4" borderId="22" xfId="0" applyFont="1" applyFill="1" applyBorder="1" applyAlignment="1">
      <alignment horizontal="center" vertical="center"/>
    </xf>
    <xf numFmtId="0" fontId="10" fillId="4" borderId="22" xfId="0" applyFont="1" applyFill="1" applyBorder="1" applyAlignment="1">
      <alignment horizontal="left" vertical="center"/>
    </xf>
    <xf numFmtId="0" fontId="42" fillId="5" borderId="44" xfId="0" applyFont="1" applyFill="1" applyBorder="1" applyAlignment="1" applyProtection="1">
      <alignment horizontal="center" vertical="top" wrapText="1"/>
      <protection locked="0"/>
    </xf>
    <xf numFmtId="2" fontId="16" fillId="0" borderId="44" xfId="0" applyNumberFormat="1" applyFont="1" applyBorder="1" applyAlignment="1">
      <alignment vertical="center"/>
    </xf>
    <xf numFmtId="2" fontId="16" fillId="0" borderId="40" xfId="0" applyNumberFormat="1" applyFont="1" applyBorder="1" applyAlignment="1">
      <alignment vertical="center"/>
    </xf>
    <xf numFmtId="0" fontId="42" fillId="5" borderId="44" xfId="0" applyFont="1" applyFill="1" applyBorder="1" applyAlignment="1" applyProtection="1">
      <alignment horizontal="left" vertical="center" wrapText="1"/>
      <protection locked="0"/>
    </xf>
    <xf numFmtId="0" fontId="42" fillId="5" borderId="44" xfId="0" applyFont="1" applyFill="1" applyBorder="1" applyAlignment="1" applyProtection="1">
      <alignment horizontal="center" vertical="center" wrapText="1"/>
      <protection locked="0"/>
    </xf>
    <xf numFmtId="0" fontId="42" fillId="5" borderId="35" xfId="0" applyFont="1" applyFill="1" applyBorder="1" applyAlignment="1" applyProtection="1">
      <alignment horizontal="center" vertical="top" wrapText="1"/>
      <protection locked="0"/>
    </xf>
    <xf numFmtId="2" fontId="16" fillId="0" borderId="35" xfId="0" applyNumberFormat="1" applyFont="1" applyBorder="1" applyAlignment="1">
      <alignment vertical="center"/>
    </xf>
    <xf numFmtId="0" fontId="13" fillId="4" borderId="22" xfId="0" applyFont="1" applyFill="1" applyBorder="1" applyAlignment="1">
      <alignment horizontal="left" vertical="center" wrapText="1"/>
    </xf>
    <xf numFmtId="0" fontId="13" fillId="4" borderId="19" xfId="0" applyFont="1" applyFill="1" applyBorder="1" applyAlignment="1">
      <alignment horizontal="center" vertical="center"/>
    </xf>
    <xf numFmtId="0" fontId="34" fillId="4" borderId="19" xfId="0" applyFont="1" applyFill="1" applyBorder="1" applyAlignment="1">
      <alignment vertical="center"/>
    </xf>
    <xf numFmtId="0" fontId="16" fillId="4" borderId="19" xfId="0" applyFont="1" applyFill="1" applyBorder="1" applyAlignment="1">
      <alignment vertical="center"/>
    </xf>
    <xf numFmtId="0" fontId="1" fillId="4" borderId="37" xfId="0" applyFont="1" applyFill="1" applyBorder="1" applyAlignment="1">
      <alignment horizontal="center"/>
    </xf>
    <xf numFmtId="0" fontId="10" fillId="4" borderId="22" xfId="0" applyFont="1" applyFill="1" applyBorder="1" applyAlignment="1">
      <alignment horizontal="center" vertical="center" wrapText="1"/>
    </xf>
    <xf numFmtId="4" fontId="3" fillId="0" borderId="0" xfId="1" applyNumberFormat="1" applyAlignment="1">
      <alignment horizontal="left"/>
    </xf>
    <xf numFmtId="0" fontId="23" fillId="0" borderId="29" xfId="0" applyFont="1" applyFill="1" applyBorder="1" applyAlignment="1">
      <alignment horizontal="left" vertical="center" wrapText="1"/>
    </xf>
    <xf numFmtId="49" fontId="23" fillId="0" borderId="12" xfId="0" applyNumberFormat="1" applyFont="1" applyBorder="1" applyAlignment="1">
      <alignment horizontal="left" vertical="center" wrapText="1"/>
    </xf>
    <xf numFmtId="166" fontId="19" fillId="0" borderId="33" xfId="0" applyNumberFormat="1" applyFont="1" applyBorder="1" applyAlignment="1">
      <alignment horizontal="left" vertical="center" wrapText="1"/>
    </xf>
    <xf numFmtId="4" fontId="31" fillId="3" borderId="20" xfId="2" applyNumberFormat="1" applyFont="1" applyFill="1" applyBorder="1" applyAlignment="1">
      <alignment horizontal="left" vertical="center" wrapText="1"/>
    </xf>
    <xf numFmtId="0" fontId="16" fillId="4" borderId="20" xfId="0" applyFont="1" applyFill="1" applyBorder="1" applyAlignment="1">
      <alignment horizontal="left"/>
    </xf>
    <xf numFmtId="4" fontId="3" fillId="4" borderId="20" xfId="1" applyNumberFormat="1" applyFill="1" applyBorder="1" applyAlignment="1">
      <alignment horizontal="left"/>
    </xf>
    <xf numFmtId="4" fontId="3" fillId="3" borderId="20" xfId="1" applyNumberFormat="1" applyFill="1" applyBorder="1" applyAlignment="1">
      <alignment horizontal="left"/>
    </xf>
    <xf numFmtId="2" fontId="16" fillId="0" borderId="41" xfId="0" applyNumberFormat="1" applyFont="1" applyBorder="1" applyAlignment="1">
      <alignment vertical="center"/>
    </xf>
    <xf numFmtId="2" fontId="14" fillId="0" borderId="5" xfId="0" applyNumberFormat="1" applyFont="1" applyBorder="1" applyAlignment="1">
      <alignment horizontal="center" vertical="center"/>
    </xf>
    <xf numFmtId="2" fontId="14" fillId="5" borderId="5" xfId="0" applyNumberFormat="1" applyFont="1" applyFill="1" applyBorder="1" applyAlignment="1">
      <alignment horizontal="center" vertical="center"/>
    </xf>
    <xf numFmtId="2" fontId="14" fillId="5" borderId="16" xfId="0" applyNumberFormat="1" applyFont="1" applyFill="1" applyBorder="1" applyAlignment="1">
      <alignment horizontal="center" vertical="center"/>
    </xf>
    <xf numFmtId="0" fontId="40" fillId="3" borderId="20" xfId="0" applyFont="1" applyFill="1" applyBorder="1" applyAlignment="1">
      <alignment horizontal="left" vertical="center"/>
    </xf>
    <xf numFmtId="0" fontId="36" fillId="4" borderId="20" xfId="0" applyFont="1" applyFill="1" applyBorder="1" applyAlignment="1">
      <alignment horizontal="left" vertical="top"/>
    </xf>
    <xf numFmtId="0" fontId="0" fillId="0" borderId="16" xfId="0" applyBorder="1" applyAlignment="1">
      <alignment horizontal="center" vertical="center"/>
    </xf>
    <xf numFmtId="0" fontId="42" fillId="5" borderId="52" xfId="0" applyFont="1" applyFill="1" applyBorder="1" applyAlignment="1" applyProtection="1">
      <alignment horizontal="left" vertical="center" wrapText="1"/>
      <protection locked="0"/>
    </xf>
    <xf numFmtId="0" fontId="0" fillId="0" borderId="5" xfId="0" applyBorder="1" applyAlignment="1">
      <alignment horizontal="center" vertical="center"/>
    </xf>
    <xf numFmtId="0" fontId="42" fillId="5" borderId="51" xfId="0" applyFont="1" applyFill="1" applyBorder="1" applyAlignment="1" applyProtection="1">
      <alignment horizontal="center" vertical="center" wrapText="1"/>
      <protection locked="0"/>
    </xf>
    <xf numFmtId="0" fontId="42" fillId="5" borderId="54" xfId="0" applyFont="1" applyFill="1" applyBorder="1" applyAlignment="1" applyProtection="1">
      <alignment horizontal="center" vertical="center" wrapText="1"/>
      <protection locked="0"/>
    </xf>
    <xf numFmtId="4" fontId="11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12" fillId="0" borderId="44" xfId="0" applyNumberFormat="1" applyFont="1" applyBorder="1" applyAlignment="1">
      <alignment horizontal="center" vertical="center" wrapText="1"/>
    </xf>
    <xf numFmtId="4" fontId="12" fillId="0" borderId="35" xfId="0" applyNumberFormat="1" applyFont="1" applyBorder="1" applyAlignment="1">
      <alignment horizontal="center" vertical="center" wrapText="1"/>
    </xf>
    <xf numFmtId="2" fontId="16" fillId="0" borderId="0" xfId="0" applyNumberFormat="1" applyFont="1" applyBorder="1" applyAlignment="1">
      <alignment horizontal="center" vertical="center"/>
    </xf>
    <xf numFmtId="2" fontId="16" fillId="0" borderId="1" xfId="0" applyNumberFormat="1" applyFont="1" applyBorder="1" applyAlignment="1">
      <alignment horizontal="center" vertical="center"/>
    </xf>
    <xf numFmtId="2" fontId="16" fillId="0" borderId="17" xfId="0" applyNumberFormat="1" applyFont="1" applyBorder="1" applyAlignment="1">
      <alignment horizontal="center" vertical="center"/>
    </xf>
    <xf numFmtId="2" fontId="16" fillId="0" borderId="45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2" fontId="0" fillId="0" borderId="1" xfId="0" applyNumberFormat="1" applyBorder="1" applyAlignment="1">
      <alignment horizontal="center" vertical="center"/>
    </xf>
    <xf numFmtId="44" fontId="0" fillId="0" borderId="1" xfId="0" applyNumberFormat="1" applyBorder="1"/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/>
    </xf>
    <xf numFmtId="44" fontId="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vertical="center"/>
    </xf>
    <xf numFmtId="4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1" fillId="8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4" fontId="11" fillId="0" borderId="44" xfId="1" applyNumberFormat="1" applyFont="1" applyFill="1" applyBorder="1" applyAlignment="1" applyProtection="1">
      <alignment horizontal="center" vertical="center" wrapText="1"/>
      <protection locked="0"/>
    </xf>
    <xf numFmtId="4" fontId="3" fillId="0" borderId="0" xfId="2" applyNumberFormat="1" applyFont="1" applyAlignment="1">
      <alignment horizontal="left" vertical="center"/>
    </xf>
    <xf numFmtId="0" fontId="27" fillId="0" borderId="31" xfId="0" applyFont="1" applyBorder="1" applyAlignment="1">
      <alignment horizontal="left" vertical="center" wrapText="1"/>
    </xf>
    <xf numFmtId="2" fontId="27" fillId="0" borderId="10" xfId="0" applyNumberFormat="1" applyFont="1" applyBorder="1" applyAlignment="1">
      <alignment horizontal="left" vertical="center" wrapText="1"/>
    </xf>
    <xf numFmtId="4" fontId="31" fillId="3" borderId="19" xfId="2" applyNumberFormat="1" applyFont="1" applyFill="1" applyBorder="1" applyAlignment="1">
      <alignment horizontal="left" vertical="center" wrapText="1"/>
    </xf>
    <xf numFmtId="4" fontId="34" fillId="4" borderId="19" xfId="0" applyNumberFormat="1" applyFont="1" applyFill="1" applyBorder="1" applyAlignment="1">
      <alignment horizontal="left" vertical="center"/>
    </xf>
    <xf numFmtId="4" fontId="16" fillId="4" borderId="19" xfId="0" applyNumberFormat="1" applyFont="1" applyFill="1" applyBorder="1" applyAlignment="1">
      <alignment horizontal="left" vertical="center"/>
    </xf>
    <xf numFmtId="4" fontId="16" fillId="3" borderId="19" xfId="0" applyNumberFormat="1" applyFont="1" applyFill="1" applyBorder="1" applyAlignment="1">
      <alignment horizontal="left" vertical="center"/>
    </xf>
    <xf numFmtId="4" fontId="3" fillId="4" borderId="19" xfId="2" applyNumberFormat="1" applyFont="1" applyFill="1" applyBorder="1" applyAlignment="1">
      <alignment horizontal="left" vertical="center"/>
    </xf>
    <xf numFmtId="4" fontId="3" fillId="3" borderId="19" xfId="2" applyNumberFormat="1" applyFont="1" applyFill="1" applyBorder="1" applyAlignment="1">
      <alignment horizontal="left" vertical="center"/>
    </xf>
    <xf numFmtId="0" fontId="42" fillId="5" borderId="53" xfId="0" applyFont="1" applyFill="1" applyBorder="1" applyAlignment="1" applyProtection="1">
      <alignment horizontal="left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42" fillId="5" borderId="57" xfId="0" applyFont="1" applyFill="1" applyBorder="1" applyAlignment="1" applyProtection="1">
      <alignment horizontal="left" vertical="center" wrapText="1"/>
      <protection locked="0"/>
    </xf>
    <xf numFmtId="0" fontId="0" fillId="0" borderId="31" xfId="0" applyBorder="1" applyAlignment="1">
      <alignment horizontal="center" vertical="center"/>
    </xf>
    <xf numFmtId="0" fontId="38" fillId="0" borderId="11" xfId="1" applyFont="1" applyBorder="1" applyAlignment="1">
      <alignment vertical="center"/>
    </xf>
    <xf numFmtId="0" fontId="11" fillId="0" borderId="8" xfId="1" applyFont="1" applyBorder="1" applyAlignment="1">
      <alignment horizontal="center" vertical="center"/>
    </xf>
    <xf numFmtId="0" fontId="42" fillId="5" borderId="8" xfId="0" applyFont="1" applyFill="1" applyBorder="1" applyAlignment="1" applyProtection="1">
      <alignment horizontal="left" vertical="center" wrapText="1"/>
      <protection locked="0"/>
    </xf>
    <xf numFmtId="0" fontId="42" fillId="5" borderId="8" xfId="0" applyFont="1" applyFill="1" applyBorder="1" applyAlignment="1" applyProtection="1">
      <alignment horizontal="center" vertical="center" wrapText="1"/>
      <protection locked="0"/>
    </xf>
    <xf numFmtId="2" fontId="16" fillId="0" borderId="8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4" fontId="11" fillId="0" borderId="3" xfId="1" applyNumberFormat="1" applyFont="1" applyBorder="1" applyAlignment="1" applyProtection="1">
      <alignment horizontal="center" vertical="center" wrapText="1"/>
      <protection locked="0"/>
    </xf>
    <xf numFmtId="2" fontId="16" fillId="0" borderId="3" xfId="0" applyNumberFormat="1" applyFont="1" applyBorder="1" applyAlignment="1">
      <alignment vertical="center"/>
    </xf>
    <xf numFmtId="44" fontId="0" fillId="0" borderId="6" xfId="0" applyNumberFormat="1" applyBorder="1" applyAlignment="1">
      <alignment horizontal="center" vertical="center"/>
    </xf>
    <xf numFmtId="2" fontId="16" fillId="0" borderId="44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/>
    </xf>
    <xf numFmtId="164" fontId="1" fillId="0" borderId="20" xfId="0" applyNumberFormat="1" applyFont="1" applyBorder="1" applyAlignment="1">
      <alignment horizontal="center" vertical="center"/>
    </xf>
    <xf numFmtId="0" fontId="0" fillId="0" borderId="13" xfId="0" applyBorder="1" applyAlignment="1"/>
    <xf numFmtId="0" fontId="0" fillId="0" borderId="11" xfId="0" applyBorder="1" applyAlignment="1"/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42" fillId="5" borderId="3" xfId="0" applyFont="1" applyFill="1" applyBorder="1" applyAlignment="1" applyProtection="1">
      <alignment horizontal="left" vertical="top" wrapText="1"/>
      <protection locked="0"/>
    </xf>
    <xf numFmtId="0" fontId="42" fillId="5" borderId="3" xfId="0" applyFont="1" applyFill="1" applyBorder="1" applyAlignment="1" applyProtection="1">
      <alignment horizontal="center" vertical="top" wrapText="1"/>
      <protection locked="0"/>
    </xf>
    <xf numFmtId="2" fontId="14" fillId="5" borderId="7" xfId="0" applyNumberFormat="1" applyFont="1" applyFill="1" applyBorder="1" applyAlignment="1">
      <alignment horizontal="center" vertical="center"/>
    </xf>
    <xf numFmtId="0" fontId="42" fillId="5" borderId="8" xfId="0" applyFont="1" applyFill="1" applyBorder="1" applyAlignment="1" applyProtection="1">
      <alignment horizontal="left" vertical="top" wrapText="1"/>
      <protection locked="0"/>
    </xf>
    <xf numFmtId="0" fontId="42" fillId="5" borderId="8" xfId="0" applyFont="1" applyFill="1" applyBorder="1" applyAlignment="1" applyProtection="1">
      <alignment horizontal="center" vertical="top" wrapText="1"/>
      <protection locked="0"/>
    </xf>
    <xf numFmtId="0" fontId="2" fillId="2" borderId="37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/>
    </xf>
    <xf numFmtId="164" fontId="6" fillId="4" borderId="6" xfId="0" applyNumberFormat="1" applyFont="1" applyFill="1" applyBorder="1" applyAlignment="1">
      <alignment horizontal="center" vertical="center" wrapText="1"/>
    </xf>
    <xf numFmtId="2" fontId="14" fillId="5" borderId="43" xfId="0" applyNumberFormat="1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2" fontId="14" fillId="0" borderId="34" xfId="0" applyNumberFormat="1" applyFont="1" applyBorder="1" applyAlignment="1">
      <alignment horizontal="center" vertical="center"/>
    </xf>
    <xf numFmtId="0" fontId="42" fillId="5" borderId="38" xfId="0" applyFont="1" applyFill="1" applyBorder="1" applyAlignment="1" applyProtection="1">
      <alignment horizontal="left" vertical="center" wrapText="1"/>
      <protection locked="0"/>
    </xf>
    <xf numFmtId="0" fontId="16" fillId="0" borderId="0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164" fontId="0" fillId="0" borderId="11" xfId="0" applyNumberFormat="1" applyBorder="1" applyAlignme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9" fillId="3" borderId="23" xfId="0" applyFont="1" applyFill="1" applyBorder="1" applyAlignment="1" applyProtection="1">
      <alignment horizontal="left" vertical="center" wrapText="1"/>
      <protection hidden="1"/>
    </xf>
    <xf numFmtId="0" fontId="9" fillId="3" borderId="19" xfId="0" applyFont="1" applyFill="1" applyBorder="1" applyAlignment="1" applyProtection="1">
      <alignment horizontal="left" vertical="center" wrapText="1"/>
      <protection hidden="1"/>
    </xf>
    <xf numFmtId="0" fontId="9" fillId="3" borderId="26" xfId="0" applyFont="1" applyFill="1" applyBorder="1" applyAlignment="1" applyProtection="1">
      <alignment horizontal="left" vertical="center" wrapText="1"/>
      <protection hidden="1"/>
    </xf>
    <xf numFmtId="167" fontId="28" fillId="0" borderId="13" xfId="0" applyNumberFormat="1" applyFont="1" applyBorder="1" applyAlignment="1">
      <alignment vertical="center"/>
    </xf>
    <xf numFmtId="167" fontId="28" fillId="0" borderId="11" xfId="0" applyNumberFormat="1" applyFont="1" applyBorder="1" applyAlignment="1">
      <alignment vertical="center"/>
    </xf>
    <xf numFmtId="0" fontId="19" fillId="0" borderId="13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left" vertical="center" wrapText="1"/>
    </xf>
    <xf numFmtId="0" fontId="29" fillId="0" borderId="28" xfId="0" applyFont="1" applyBorder="1" applyAlignment="1">
      <alignment horizontal="left" vertical="center" wrapText="1"/>
    </xf>
    <xf numFmtId="0" fontId="29" fillId="0" borderId="15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20" fillId="7" borderId="21" xfId="0" applyFont="1" applyFill="1" applyBorder="1" applyAlignment="1">
      <alignment horizontal="center" vertical="center" wrapText="1"/>
    </xf>
    <xf numFmtId="0" fontId="20" fillId="7" borderId="19" xfId="0" applyFont="1" applyFill="1" applyBorder="1" applyAlignment="1">
      <alignment horizontal="center" vertical="center" wrapText="1"/>
    </xf>
    <xf numFmtId="0" fontId="20" fillId="7" borderId="20" xfId="0" applyFont="1" applyFill="1" applyBorder="1" applyAlignment="1">
      <alignment horizontal="center" vertical="center" wrapText="1"/>
    </xf>
    <xf numFmtId="49" fontId="22" fillId="0" borderId="0" xfId="0" applyNumberFormat="1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left" vertical="center" wrapText="1"/>
    </xf>
    <xf numFmtId="0" fontId="24" fillId="0" borderId="13" xfId="0" applyFont="1" applyFill="1" applyBorder="1" applyAlignment="1">
      <alignment horizontal="left" vertical="center" wrapText="1"/>
    </xf>
    <xf numFmtId="0" fontId="26" fillId="0" borderId="11" xfId="0" applyFont="1" applyFill="1" applyBorder="1" applyAlignment="1">
      <alignment horizontal="left" vertical="center" wrapText="1"/>
    </xf>
    <xf numFmtId="0" fontId="0" fillId="0" borderId="11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49" fontId="27" fillId="0" borderId="13" xfId="0" applyNumberFormat="1" applyFont="1" applyBorder="1" applyAlignment="1">
      <alignment horizontal="left" vertical="center" wrapText="1"/>
    </xf>
    <xf numFmtId="49" fontId="27" fillId="0" borderId="11" xfId="0" applyNumberFormat="1" applyFont="1" applyBorder="1" applyAlignment="1">
      <alignment horizontal="left" vertical="center" wrapText="1"/>
    </xf>
    <xf numFmtId="49" fontId="27" fillId="0" borderId="30" xfId="0" applyNumberFormat="1" applyFont="1" applyBorder="1" applyAlignment="1">
      <alignment horizontal="left" vertical="center" wrapText="1"/>
    </xf>
    <xf numFmtId="49" fontId="27" fillId="0" borderId="14" xfId="0" applyNumberFormat="1" applyFont="1" applyBorder="1" applyAlignment="1">
      <alignment horizontal="left" vertical="center" wrapText="1"/>
    </xf>
    <xf numFmtId="49" fontId="27" fillId="0" borderId="10" xfId="0" applyNumberFormat="1" applyFont="1" applyBorder="1" applyAlignment="1">
      <alignment horizontal="left" vertical="center" wrapText="1"/>
    </xf>
    <xf numFmtId="49" fontId="27" fillId="0" borderId="32" xfId="0" applyNumberFormat="1" applyFont="1" applyBorder="1" applyAlignment="1">
      <alignment horizontal="left" vertical="center" wrapText="1"/>
    </xf>
    <xf numFmtId="49" fontId="6" fillId="0" borderId="27" xfId="0" applyNumberFormat="1" applyFont="1" applyBorder="1" applyAlignment="1">
      <alignment horizontal="left" vertical="center" wrapText="1"/>
    </xf>
    <xf numFmtId="49" fontId="6" fillId="0" borderId="0" xfId="0" applyNumberFormat="1" applyFont="1" applyBorder="1" applyAlignment="1">
      <alignment horizontal="left" vertical="center" wrapText="1"/>
    </xf>
    <xf numFmtId="49" fontId="6" fillId="0" borderId="10" xfId="0" applyNumberFormat="1" applyFont="1" applyBorder="1" applyAlignment="1">
      <alignment horizontal="left" vertical="center" wrapText="1"/>
    </xf>
    <xf numFmtId="49" fontId="6" fillId="0" borderId="15" xfId="0" applyNumberFormat="1" applyFont="1" applyBorder="1" applyAlignment="1">
      <alignment horizontal="left" vertical="center" wrapText="1"/>
    </xf>
    <xf numFmtId="4" fontId="31" fillId="3" borderId="36" xfId="2" applyNumberFormat="1" applyFont="1" applyFill="1" applyBorder="1" applyAlignment="1">
      <alignment horizontal="left" vertical="center" wrapText="1"/>
    </xf>
    <xf numFmtId="4" fontId="31" fillId="3" borderId="12" xfId="2" applyNumberFormat="1" applyFont="1" applyFill="1" applyBorder="1" applyAlignment="1">
      <alignment horizontal="left" vertical="center" wrapText="1"/>
    </xf>
    <xf numFmtId="0" fontId="43" fillId="5" borderId="44" xfId="0" applyFont="1" applyFill="1" applyBorder="1" applyAlignment="1" applyProtection="1">
      <alignment horizontal="left" vertical="center" wrapText="1"/>
      <protection locked="0"/>
    </xf>
    <xf numFmtId="0" fontId="43" fillId="5" borderId="42" xfId="0" applyFont="1" applyFill="1" applyBorder="1" applyAlignment="1" applyProtection="1">
      <alignment horizontal="left" vertical="center" wrapText="1"/>
      <protection locked="0"/>
    </xf>
    <xf numFmtId="0" fontId="43" fillId="5" borderId="38" xfId="0" applyFont="1" applyFill="1" applyBorder="1" applyAlignment="1" applyProtection="1">
      <alignment horizontal="left" vertical="top" wrapText="1"/>
      <protection locked="0"/>
    </xf>
    <xf numFmtId="0" fontId="43" fillId="5" borderId="28" xfId="0" applyFont="1" applyFill="1" applyBorder="1" applyAlignment="1" applyProtection="1">
      <alignment horizontal="left" vertical="top" wrapText="1"/>
      <protection locked="0"/>
    </xf>
    <xf numFmtId="0" fontId="43" fillId="5" borderId="1" xfId="0" applyFont="1" applyFill="1" applyBorder="1" applyAlignment="1" applyProtection="1">
      <alignment horizontal="left" vertical="center" wrapText="1"/>
      <protection locked="0"/>
    </xf>
    <xf numFmtId="0" fontId="43" fillId="5" borderId="6" xfId="0" applyFont="1" applyFill="1" applyBorder="1" applyAlignment="1" applyProtection="1">
      <alignment horizontal="left" vertical="center" wrapText="1"/>
      <protection locked="0"/>
    </xf>
    <xf numFmtId="0" fontId="43" fillId="5" borderId="17" xfId="0" applyFont="1" applyFill="1" applyBorder="1" applyAlignment="1" applyProtection="1">
      <alignment horizontal="left" vertical="center" wrapText="1"/>
      <protection locked="0"/>
    </xf>
    <xf numFmtId="0" fontId="43" fillId="5" borderId="18" xfId="0" applyFont="1" applyFill="1" applyBorder="1" applyAlignment="1" applyProtection="1">
      <alignment horizontal="left" vertical="center" wrapText="1"/>
      <protection locked="0"/>
    </xf>
    <xf numFmtId="0" fontId="43" fillId="5" borderId="36" xfId="0" applyFont="1" applyFill="1" applyBorder="1" applyAlignment="1" applyProtection="1">
      <alignment horizontal="left" vertical="center" wrapText="1"/>
      <protection locked="0"/>
    </xf>
    <xf numFmtId="0" fontId="43" fillId="5" borderId="12" xfId="0" applyFont="1" applyFill="1" applyBorder="1" applyAlignment="1" applyProtection="1">
      <alignment horizontal="left" vertical="center" wrapText="1"/>
      <protection locked="0"/>
    </xf>
    <xf numFmtId="0" fontId="43" fillId="5" borderId="8" xfId="0" applyFont="1" applyFill="1" applyBorder="1" applyAlignment="1" applyProtection="1">
      <alignment horizontal="left" vertical="top" wrapText="1"/>
      <protection locked="0"/>
    </xf>
    <xf numFmtId="0" fontId="43" fillId="5" borderId="9" xfId="0" applyFont="1" applyFill="1" applyBorder="1" applyAlignment="1" applyProtection="1">
      <alignment horizontal="left" vertical="top" wrapText="1"/>
      <protection locked="0"/>
    </xf>
    <xf numFmtId="0" fontId="43" fillId="5" borderId="8" xfId="0" applyFont="1" applyFill="1" applyBorder="1" applyAlignment="1" applyProtection="1">
      <alignment horizontal="left" vertical="center" wrapText="1"/>
      <protection locked="0"/>
    </xf>
    <xf numFmtId="0" fontId="43" fillId="5" borderId="9" xfId="0" applyFont="1" applyFill="1" applyBorder="1" applyAlignment="1" applyProtection="1">
      <alignment horizontal="left" vertical="center" wrapText="1"/>
      <protection locked="0"/>
    </xf>
    <xf numFmtId="0" fontId="43" fillId="5" borderId="17" xfId="0" applyFont="1" applyFill="1" applyBorder="1" applyAlignment="1" applyProtection="1">
      <alignment horizontal="left" vertical="top" wrapText="1"/>
      <protection locked="0"/>
    </xf>
    <xf numFmtId="0" fontId="43" fillId="5" borderId="18" xfId="0" applyFont="1" applyFill="1" applyBorder="1" applyAlignment="1" applyProtection="1">
      <alignment horizontal="left" vertical="top" wrapText="1"/>
      <protection locked="0"/>
    </xf>
    <xf numFmtId="0" fontId="43" fillId="5" borderId="44" xfId="0" applyFont="1" applyFill="1" applyBorder="1" applyAlignment="1" applyProtection="1">
      <alignment horizontal="left" vertical="top" wrapText="1"/>
      <protection locked="0"/>
    </xf>
    <xf numFmtId="0" fontId="43" fillId="5" borderId="42" xfId="0" applyFont="1" applyFill="1" applyBorder="1" applyAlignment="1" applyProtection="1">
      <alignment horizontal="left" vertical="top" wrapText="1"/>
      <protection locked="0"/>
    </xf>
    <xf numFmtId="0" fontId="43" fillId="5" borderId="1" xfId="0" applyFont="1" applyFill="1" applyBorder="1" applyAlignment="1" applyProtection="1">
      <alignment horizontal="left" vertical="top" wrapText="1"/>
      <protection locked="0"/>
    </xf>
    <xf numFmtId="0" fontId="43" fillId="5" borderId="6" xfId="0" applyFont="1" applyFill="1" applyBorder="1" applyAlignment="1" applyProtection="1">
      <alignment horizontal="left" vertical="top" wrapText="1"/>
      <protection locked="0"/>
    </xf>
    <xf numFmtId="0" fontId="43" fillId="5" borderId="41" xfId="0" applyFont="1" applyFill="1" applyBorder="1" applyAlignment="1" applyProtection="1">
      <alignment horizontal="left" vertical="center" wrapText="1"/>
      <protection locked="0"/>
    </xf>
    <xf numFmtId="0" fontId="43" fillId="5" borderId="46" xfId="0" applyFont="1" applyFill="1" applyBorder="1" applyAlignment="1" applyProtection="1">
      <alignment horizontal="left" vertical="center" wrapText="1"/>
      <protection locked="0"/>
    </xf>
    <xf numFmtId="0" fontId="43" fillId="5" borderId="23" xfId="0" applyFont="1" applyFill="1" applyBorder="1" applyAlignment="1" applyProtection="1">
      <alignment horizontal="left" vertical="top" wrapText="1"/>
      <protection locked="0"/>
    </xf>
    <xf numFmtId="0" fontId="43" fillId="5" borderId="20" xfId="0" applyFont="1" applyFill="1" applyBorder="1" applyAlignment="1" applyProtection="1">
      <alignment horizontal="left" vertical="top" wrapText="1"/>
      <protection locked="0"/>
    </xf>
    <xf numFmtId="0" fontId="43" fillId="5" borderId="55" xfId="0" applyFont="1" applyFill="1" applyBorder="1" applyAlignment="1" applyProtection="1">
      <alignment horizontal="left" vertical="top" wrapText="1"/>
      <protection locked="0"/>
    </xf>
    <xf numFmtId="0" fontId="43" fillId="5" borderId="56" xfId="0" applyFont="1" applyFill="1" applyBorder="1" applyAlignment="1" applyProtection="1">
      <alignment horizontal="left" vertical="top" wrapText="1"/>
      <protection locked="0"/>
    </xf>
    <xf numFmtId="4" fontId="3" fillId="0" borderId="50" xfId="2" applyNumberFormat="1" applyFont="1" applyBorder="1" applyAlignment="1">
      <alignment horizontal="left" vertical="center"/>
    </xf>
    <xf numFmtId="4" fontId="3" fillId="0" borderId="15" xfId="2" applyNumberFormat="1" applyFont="1" applyBorder="1" applyAlignment="1">
      <alignment horizontal="left" vertical="center"/>
    </xf>
    <xf numFmtId="0" fontId="43" fillId="5" borderId="3" xfId="0" applyFont="1" applyFill="1" applyBorder="1" applyAlignment="1" applyProtection="1">
      <alignment horizontal="left" vertical="top" wrapText="1"/>
      <protection locked="0"/>
    </xf>
    <xf numFmtId="0" fontId="43" fillId="5" borderId="4" xfId="0" applyFont="1" applyFill="1" applyBorder="1" applyAlignment="1" applyProtection="1">
      <alignment horizontal="left" vertical="top" wrapText="1"/>
      <protection locked="0"/>
    </xf>
    <xf numFmtId="0" fontId="2" fillId="2" borderId="23" xfId="0" applyFont="1" applyFill="1" applyBorder="1" applyAlignment="1">
      <alignment horizontal="center" vertical="center"/>
    </xf>
    <xf numFmtId="44" fontId="1" fillId="2" borderId="19" xfId="0" applyNumberFormat="1" applyFont="1" applyFill="1" applyBorder="1" applyAlignment="1">
      <alignment horizontal="center" vertical="center"/>
    </xf>
    <xf numFmtId="0" fontId="0" fillId="0" borderId="0" xfId="0" applyBorder="1" applyAlignment="1"/>
    <xf numFmtId="164" fontId="0" fillId="0" borderId="0" xfId="0" applyNumberFormat="1" applyBorder="1" applyAlignment="1"/>
    <xf numFmtId="0" fontId="7" fillId="0" borderId="1" xfId="0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  <protection hidden="1"/>
    </xf>
    <xf numFmtId="44" fontId="8" fillId="0" borderId="1" xfId="0" applyNumberFormat="1" applyFont="1" applyFill="1" applyBorder="1" applyAlignment="1">
      <alignment horizontal="center" vertical="center" wrapText="1"/>
    </xf>
    <xf numFmtId="165" fontId="15" fillId="0" borderId="1" xfId="0" applyNumberFormat="1" applyFont="1" applyFill="1" applyBorder="1" applyAlignment="1">
      <alignment horizontal="center" vertical="center" wrapText="1"/>
    </xf>
    <xf numFmtId="44" fontId="44" fillId="0" borderId="1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/>
    </xf>
    <xf numFmtId="0" fontId="8" fillId="0" borderId="17" xfId="1" applyFont="1" applyFill="1" applyBorder="1" applyAlignment="1">
      <alignment horizontal="center" vertical="center"/>
    </xf>
    <xf numFmtId="165" fontId="9" fillId="0" borderId="17" xfId="0" applyNumberFormat="1" applyFont="1" applyFill="1" applyBorder="1" applyAlignment="1">
      <alignment horizontal="center" vertical="center" wrapText="1"/>
    </xf>
    <xf numFmtId="0" fontId="8" fillId="0" borderId="17" xfId="0" applyFont="1" applyFill="1" applyBorder="1" applyAlignment="1" applyProtection="1">
      <alignment horizontal="left" vertical="center" wrapText="1"/>
      <protection hidden="1"/>
    </xf>
    <xf numFmtId="44" fontId="8" fillId="0" borderId="17" xfId="0" applyNumberFormat="1" applyFont="1" applyFill="1" applyBorder="1" applyAlignment="1">
      <alignment horizontal="center" vertical="center" wrapText="1"/>
    </xf>
    <xf numFmtId="0" fontId="7" fillId="0" borderId="44" xfId="0" applyFont="1" applyFill="1" applyBorder="1" applyAlignment="1">
      <alignment horizontal="center" vertical="center"/>
    </xf>
    <xf numFmtId="0" fontId="0" fillId="0" borderId="44" xfId="0" applyFill="1" applyBorder="1" applyAlignment="1">
      <alignment horizontal="center" vertical="center"/>
    </xf>
    <xf numFmtId="165" fontId="15" fillId="0" borderId="44" xfId="0" applyNumberFormat="1" applyFont="1" applyFill="1" applyBorder="1" applyAlignment="1">
      <alignment horizontal="center" vertical="center" wrapText="1"/>
    </xf>
    <xf numFmtId="0" fontId="8" fillId="0" borderId="44" xfId="0" applyFont="1" applyFill="1" applyBorder="1" applyAlignment="1" applyProtection="1">
      <alignment horizontal="left" vertical="center" wrapText="1"/>
      <protection hidden="1"/>
    </xf>
    <xf numFmtId="44" fontId="44" fillId="0" borderId="44" xfId="0" applyNumberFormat="1" applyFont="1" applyFill="1" applyBorder="1" applyAlignment="1">
      <alignment horizontal="center" vertical="center" wrapText="1"/>
    </xf>
    <xf numFmtId="44" fontId="0" fillId="0" borderId="58" xfId="0" applyNumberFormat="1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45" xfId="0" applyBorder="1" applyAlignment="1"/>
    <xf numFmtId="0" fontId="0" fillId="0" borderId="1" xfId="0" applyBorder="1" applyAlignment="1"/>
    <xf numFmtId="0" fontId="0" fillId="0" borderId="6" xfId="0" applyBorder="1" applyAlignment="1"/>
    <xf numFmtId="0" fontId="0" fillId="0" borderId="40" xfId="0" applyBorder="1" applyAlignment="1"/>
    <xf numFmtId="0" fontId="0" fillId="0" borderId="44" xfId="0" applyBorder="1" applyAlignment="1"/>
    <xf numFmtId="44" fontId="0" fillId="0" borderId="45" xfId="0" applyNumberFormat="1" applyBorder="1" applyAlignment="1"/>
    <xf numFmtId="44" fontId="0" fillId="0" borderId="1" xfId="0" applyNumberFormat="1" applyBorder="1" applyAlignment="1"/>
    <xf numFmtId="44" fontId="0" fillId="0" borderId="42" xfId="0" applyNumberFormat="1" applyBorder="1" applyAlignment="1"/>
    <xf numFmtId="44" fontId="1" fillId="2" borderId="22" xfId="0" applyNumberFormat="1" applyFont="1" applyFill="1" applyBorder="1" applyAlignment="1">
      <alignment vertical="center"/>
    </xf>
    <xf numFmtId="44" fontId="0" fillId="0" borderId="0" xfId="0" applyNumberFormat="1" applyBorder="1" applyAlignment="1">
      <alignment horizontal="center"/>
    </xf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4" fontId="1" fillId="2" borderId="24" xfId="0" applyNumberFormat="1" applyFont="1" applyFill="1" applyBorder="1" applyAlignment="1">
      <alignment vertical="center"/>
    </xf>
  </cellXfs>
  <cellStyles count="5">
    <cellStyle name="Normal" xfId="0" builtinId="0"/>
    <cellStyle name="Normal 2" xfId="1"/>
    <cellStyle name="Normal 2 2" xfId="4"/>
    <cellStyle name="Normal 3" xfId="3"/>
    <cellStyle name="Vírgula" xfId="2" builtinId="3"/>
  </cellStyles>
  <dxfs count="100"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69274</xdr:colOff>
      <xdr:row>6</xdr:row>
      <xdr:rowOff>173181</xdr:rowOff>
    </xdr:from>
    <xdr:to>
      <xdr:col>5</xdr:col>
      <xdr:colOff>929122</xdr:colOff>
      <xdr:row>6</xdr:row>
      <xdr:rowOff>173181</xdr:rowOff>
    </xdr:to>
    <xdr:cxnSp macro="">
      <xdr:nvCxnSpPr>
        <xdr:cNvPr id="4" name="Conector reto 3"/>
        <xdr:cNvCxnSpPr/>
      </xdr:nvCxnSpPr>
      <xdr:spPr>
        <a:xfrm>
          <a:off x="6208569" y="2554431"/>
          <a:ext cx="859848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91787</xdr:colOff>
      <xdr:row>7</xdr:row>
      <xdr:rowOff>178377</xdr:rowOff>
    </xdr:from>
    <xdr:to>
      <xdr:col>5</xdr:col>
      <xdr:colOff>961160</xdr:colOff>
      <xdr:row>7</xdr:row>
      <xdr:rowOff>178377</xdr:rowOff>
    </xdr:to>
    <xdr:cxnSp macro="">
      <xdr:nvCxnSpPr>
        <xdr:cNvPr id="5" name="Conector reto 4"/>
        <xdr:cNvCxnSpPr/>
      </xdr:nvCxnSpPr>
      <xdr:spPr>
        <a:xfrm>
          <a:off x="6231082" y="3035877"/>
          <a:ext cx="869373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138546</xdr:colOff>
      <xdr:row>8</xdr:row>
      <xdr:rowOff>138545</xdr:rowOff>
    </xdr:from>
    <xdr:to>
      <xdr:col>8</xdr:col>
      <xdr:colOff>935182</xdr:colOff>
      <xdr:row>8</xdr:row>
      <xdr:rowOff>147204</xdr:rowOff>
    </xdr:to>
    <xdr:cxnSp macro="">
      <xdr:nvCxnSpPr>
        <xdr:cNvPr id="6" name="Conector reto 5"/>
        <xdr:cNvCxnSpPr/>
      </xdr:nvCxnSpPr>
      <xdr:spPr>
        <a:xfrm>
          <a:off x="7299614" y="3446318"/>
          <a:ext cx="2822863" cy="8659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251113</xdr:colOff>
      <xdr:row>9</xdr:row>
      <xdr:rowOff>147204</xdr:rowOff>
    </xdr:from>
    <xdr:to>
      <xdr:col>9</xdr:col>
      <xdr:colOff>813954</xdr:colOff>
      <xdr:row>9</xdr:row>
      <xdr:rowOff>147204</xdr:rowOff>
    </xdr:to>
    <xdr:cxnSp macro="">
      <xdr:nvCxnSpPr>
        <xdr:cNvPr id="8" name="Conector reto 7"/>
        <xdr:cNvCxnSpPr/>
      </xdr:nvCxnSpPr>
      <xdr:spPr>
        <a:xfrm>
          <a:off x="8433954" y="3913909"/>
          <a:ext cx="2623705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86591</xdr:colOff>
      <xdr:row>10</xdr:row>
      <xdr:rowOff>121226</xdr:rowOff>
    </xdr:from>
    <xdr:to>
      <xdr:col>10</xdr:col>
      <xdr:colOff>1025456</xdr:colOff>
      <xdr:row>10</xdr:row>
      <xdr:rowOff>139516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00659" y="4320885"/>
          <a:ext cx="938865" cy="182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112567</xdr:colOff>
          <xdr:row>0</xdr:row>
          <xdr:rowOff>139499</xdr:rowOff>
        </xdr:from>
        <xdr:to>
          <xdr:col>1</xdr:col>
          <xdr:colOff>697627</xdr:colOff>
          <xdr:row>3</xdr:row>
          <xdr:rowOff>233795</xdr:rowOff>
        </xdr:to>
        <xdr:pic>
          <xdr:nvPicPr>
            <xdr:cNvPr id="5" name="Imagem 4">
              <a:extLst>
                <a:ext uri="{FF2B5EF4-FFF2-40B4-BE49-F238E27FC236}">
                  <a16:creationId xmlns="" xmlns:a16="http://schemas.microsoft.com/office/drawing/2014/main" id="{3741E751-740B-4477-9CD5-A4E1FC5C26B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brasao" spid="_x0000_s138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12567" y="139499"/>
              <a:ext cx="1511583" cy="125461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</xdr:row>
          <xdr:rowOff>136525</xdr:rowOff>
        </xdr:from>
        <xdr:to>
          <xdr:col>3</xdr:col>
          <xdr:colOff>878212</xdr:colOff>
          <xdr:row>3</xdr:row>
          <xdr:rowOff>104775</xdr:rowOff>
        </xdr:to>
        <xdr:pic>
          <xdr:nvPicPr>
            <xdr:cNvPr id="2" name="Imagem 1">
              <a:extLst>
                <a:ext uri="{FF2B5EF4-FFF2-40B4-BE49-F238E27FC236}">
                  <a16:creationId xmlns="" xmlns:a16="http://schemas.microsoft.com/office/drawing/2014/main" id="{3741E751-740B-4477-9CD5-A4E1FC5C26B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brasao" spid="_x0000_s532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647700" y="307975"/>
              <a:ext cx="1430662" cy="11874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369741</xdr:colOff>
          <xdr:row>0</xdr:row>
          <xdr:rowOff>129974</xdr:rowOff>
        </xdr:from>
        <xdr:to>
          <xdr:col>1</xdr:col>
          <xdr:colOff>628649</xdr:colOff>
          <xdr:row>3</xdr:row>
          <xdr:rowOff>174465</xdr:rowOff>
        </xdr:to>
        <xdr:pic>
          <xdr:nvPicPr>
            <xdr:cNvPr id="2" name="Imagem 1">
              <a:extLst>
                <a:ext uri="{FF2B5EF4-FFF2-40B4-BE49-F238E27FC236}">
                  <a16:creationId xmlns="" xmlns:a16="http://schemas.microsoft.com/office/drawing/2014/main" id="{3741E751-740B-4477-9CD5-A4E1FC5C26B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brasao" spid="_x0000_s834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69741" y="129974"/>
              <a:ext cx="1373333" cy="1139866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Engenharia%20e%20Arquitetura\Arquivos%20compartilhados\05-%20PROJETOS%20OBRAS%201\PARQUE%20ECOLOGICO\PARQUE%20ECOLOGICO%20-%20ICANP\CONVENIO%20FID\REVIS&#195;O%2001%20PREFEITURA\ETAPA%202\PE&#199;AS%20T&#201;CNICAS\TET_PARQUE%20ECOL&#211;GICO-ETAPA%2002_OR&#199;_R0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BDI"/>
      <sheetName val="PLANILHA"/>
      <sheetName val="MEMORIA"/>
      <sheetName val="CRONOGRAMA"/>
      <sheetName val="COMPOSICOES"/>
      <sheetName val="COTACOES"/>
      <sheetName val="MAPA BF"/>
    </sheetNames>
    <sheetDataSet>
      <sheetData sheetId="0">
        <row r="47">
          <cell r="B47" t="str">
            <v>PREFEITURA MUNICIPAL DE MOGI GUAÇU</v>
          </cell>
          <cell r="C47">
            <v>1</v>
          </cell>
          <cell r="D47">
            <v>0</v>
          </cell>
          <cell r="F47">
            <v>2</v>
          </cell>
        </row>
        <row r="48">
          <cell r="B48" t="str">
            <v>PREFEITURA MUNICIPAL DE TIETE</v>
          </cell>
          <cell r="C48">
            <v>2</v>
          </cell>
          <cell r="D48">
            <v>0</v>
          </cell>
        </row>
        <row r="49">
          <cell r="B49" t="str">
            <v>PREFEITURA MUNICIPAL DE SETE BARRAS</v>
          </cell>
          <cell r="C49">
            <v>3</v>
          </cell>
          <cell r="D49">
            <v>0</v>
          </cell>
        </row>
        <row r="50">
          <cell r="B50" t="str">
            <v>PREFEITURA MUNICIPAL DE BOITUVA</v>
          </cell>
          <cell r="C50">
            <v>4</v>
          </cell>
          <cell r="D50">
            <v>0</v>
          </cell>
        </row>
        <row r="51">
          <cell r="B51" t="str">
            <v>PREFEITURA MUNICIPAL DE PAULINIA</v>
          </cell>
          <cell r="C51">
            <v>5</v>
          </cell>
          <cell r="D51">
            <v>0</v>
          </cell>
        </row>
        <row r="52">
          <cell r="B52" t="str">
            <v>PREFEITURA MUNICIPAL DE SÃO CAETANO DO SUL</v>
          </cell>
          <cell r="C52">
            <v>6</v>
          </cell>
          <cell r="D52">
            <v>0</v>
          </cell>
        </row>
        <row r="53">
          <cell r="B53" t="str">
            <v>PREFEITURA MUNICIPAL DE MOGI DAS CRUZES</v>
          </cell>
          <cell r="C53">
            <v>7</v>
          </cell>
          <cell r="D53">
            <v>0</v>
          </cell>
        </row>
        <row r="54">
          <cell r="B54" t="str">
            <v>PREFEITURA MUNICIPAL DE VOTORANTIM</v>
          </cell>
          <cell r="C54">
            <v>8</v>
          </cell>
          <cell r="D54">
            <v>0</v>
          </cell>
        </row>
        <row r="55">
          <cell r="B55" t="str">
            <v>PREFEITURA MUNICIPAL DE CAMPO LIMPO PAULISTA</v>
          </cell>
          <cell r="C55">
            <v>9</v>
          </cell>
          <cell r="D55">
            <v>0</v>
          </cell>
        </row>
        <row r="56">
          <cell r="B56" t="str">
            <v>PREFEITURA MUNICIPAL DE RIO DAS PEDRAS</v>
          </cell>
          <cell r="C56">
            <v>10</v>
          </cell>
          <cell r="D56">
            <v>0</v>
          </cell>
        </row>
        <row r="57">
          <cell r="B57" t="str">
            <v>PREFEITURA MUNICIPAL DE ITU</v>
          </cell>
          <cell r="C57">
            <v>11</v>
          </cell>
          <cell r="D57">
            <v>0</v>
          </cell>
        </row>
        <row r="58">
          <cell r="B58">
            <v>0</v>
          </cell>
          <cell r="C58">
            <v>12</v>
          </cell>
          <cell r="D58">
            <v>0</v>
          </cell>
        </row>
        <row r="59">
          <cell r="B59">
            <v>0</v>
          </cell>
          <cell r="C59">
            <v>13</v>
          </cell>
          <cell r="D59">
            <v>0</v>
          </cell>
        </row>
        <row r="60">
          <cell r="B60">
            <v>0</v>
          </cell>
          <cell r="C60">
            <v>14</v>
          </cell>
          <cell r="D60">
            <v>0</v>
          </cell>
        </row>
        <row r="61">
          <cell r="B61">
            <v>0</v>
          </cell>
          <cell r="C61">
            <v>15</v>
          </cell>
          <cell r="D61">
            <v>0</v>
          </cell>
        </row>
        <row r="62">
          <cell r="B62">
            <v>0</v>
          </cell>
          <cell r="C62">
            <v>16</v>
          </cell>
          <cell r="D62">
            <v>0</v>
          </cell>
        </row>
        <row r="63">
          <cell r="B63">
            <v>0</v>
          </cell>
          <cell r="C63">
            <v>17</v>
          </cell>
          <cell r="D63">
            <v>0</v>
          </cell>
        </row>
        <row r="64">
          <cell r="B64">
            <v>0</v>
          </cell>
          <cell r="C64">
            <v>18</v>
          </cell>
          <cell r="D64">
            <v>0</v>
          </cell>
        </row>
        <row r="65">
          <cell r="B65">
            <v>0</v>
          </cell>
          <cell r="C65">
            <v>19</v>
          </cell>
          <cell r="D65">
            <v>0</v>
          </cell>
        </row>
        <row r="66">
          <cell r="B66">
            <v>0</v>
          </cell>
          <cell r="C66">
            <v>0</v>
          </cell>
          <cell r="D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</row>
        <row r="69">
          <cell r="B69">
            <v>0</v>
          </cell>
          <cell r="C69">
            <v>0</v>
          </cell>
          <cell r="D69">
            <v>0</v>
          </cell>
        </row>
        <row r="70">
          <cell r="B70">
            <v>0</v>
          </cell>
          <cell r="C70">
            <v>0</v>
          </cell>
          <cell r="D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</row>
        <row r="72">
          <cell r="B72">
            <v>0</v>
          </cell>
          <cell r="C72">
            <v>0</v>
          </cell>
          <cell r="D72">
            <v>0</v>
          </cell>
        </row>
        <row r="73">
          <cell r="B73">
            <v>0</v>
          </cell>
          <cell r="C73">
            <v>0</v>
          </cell>
          <cell r="D73">
            <v>0</v>
          </cell>
        </row>
        <row r="74">
          <cell r="B74">
            <v>0</v>
          </cell>
          <cell r="C74">
            <v>0</v>
          </cell>
          <cell r="D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</row>
        <row r="76">
          <cell r="B76">
            <v>0</v>
          </cell>
          <cell r="C76">
            <v>0</v>
          </cell>
          <cell r="D7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"/>
  <sheetViews>
    <sheetView showGridLines="0" tabSelected="1" view="pageBreakPreview" zoomScale="110" zoomScaleNormal="100" zoomScaleSheetLayoutView="110" workbookViewId="0">
      <selection activeCell="K12" sqref="A12:K12"/>
    </sheetView>
  </sheetViews>
  <sheetFormatPr defaultRowHeight="15" x14ac:dyDescent="0.25"/>
  <cols>
    <col min="1" max="1" width="10.7109375" customWidth="1"/>
    <col min="2" max="2" width="11.7109375" style="52" hidden="1" customWidth="1"/>
    <col min="3" max="3" width="18.140625" style="52" hidden="1" customWidth="1"/>
    <col min="4" max="4" width="62.85546875" customWidth="1"/>
    <col min="5" max="5" width="18.42578125" style="52" customWidth="1"/>
    <col min="6" max="7" width="15.28515625" customWidth="1"/>
    <col min="8" max="8" width="15" customWidth="1"/>
    <col min="9" max="10" width="15.85546875" customWidth="1"/>
    <col min="11" max="11" width="16.5703125" customWidth="1"/>
  </cols>
  <sheetData>
    <row r="1" spans="1:11" ht="30" customHeight="1" x14ac:dyDescent="0.25">
      <c r="A1" s="366"/>
      <c r="B1" s="366"/>
      <c r="C1" s="371" t="s">
        <v>33</v>
      </c>
      <c r="D1" s="371"/>
      <c r="E1" s="371"/>
      <c r="F1" s="365"/>
      <c r="G1" s="365"/>
      <c r="H1" s="365"/>
      <c r="I1" s="365"/>
      <c r="J1" s="365"/>
      <c r="K1" s="365"/>
    </row>
    <row r="2" spans="1:11" ht="30" customHeight="1" x14ac:dyDescent="0.25">
      <c r="A2" s="366"/>
      <c r="B2" s="366"/>
      <c r="C2" s="367"/>
      <c r="D2" s="372" t="s">
        <v>294</v>
      </c>
      <c r="E2" s="367"/>
      <c r="F2" s="365"/>
      <c r="G2" s="365"/>
      <c r="H2" s="365"/>
      <c r="I2" s="365"/>
      <c r="J2" s="365"/>
      <c r="K2" s="365"/>
    </row>
    <row r="3" spans="1:11" ht="30" customHeight="1" x14ac:dyDescent="0.25">
      <c r="A3" s="366"/>
      <c r="B3" s="366"/>
      <c r="C3" s="368" t="s">
        <v>145</v>
      </c>
      <c r="D3" s="368"/>
      <c r="E3" s="369"/>
      <c r="F3" s="365"/>
      <c r="G3" s="365"/>
      <c r="H3" s="365"/>
      <c r="I3" s="365"/>
      <c r="J3" s="365"/>
      <c r="K3" s="365"/>
    </row>
    <row r="4" spans="1:11" ht="31.5" customHeight="1" x14ac:dyDescent="0.25">
      <c r="A4" s="366"/>
      <c r="B4" s="366"/>
      <c r="C4" s="370" t="s">
        <v>19</v>
      </c>
      <c r="D4" s="368" t="s">
        <v>279</v>
      </c>
      <c r="E4" s="369"/>
      <c r="F4" s="365"/>
      <c r="G4" s="365"/>
      <c r="H4" s="365"/>
      <c r="I4" s="365"/>
      <c r="J4" s="365"/>
      <c r="K4" s="365"/>
    </row>
    <row r="5" spans="1:11" ht="27.75" customHeight="1" thickBot="1" x14ac:dyDescent="0.3">
      <c r="A5" s="366"/>
      <c r="B5" s="366"/>
      <c r="C5" s="370"/>
      <c r="D5" s="368"/>
      <c r="E5" s="369"/>
      <c r="F5" s="365"/>
      <c r="G5" s="365"/>
      <c r="H5" s="365"/>
      <c r="I5" s="365"/>
      <c r="J5" s="365"/>
      <c r="K5" s="365"/>
    </row>
    <row r="6" spans="1:11" ht="38.25" customHeight="1" thickBot="1" x14ac:dyDescent="0.3">
      <c r="A6" s="215" t="s">
        <v>12</v>
      </c>
      <c r="B6" s="216" t="s">
        <v>1</v>
      </c>
      <c r="C6" s="217" t="s">
        <v>2</v>
      </c>
      <c r="D6" s="216" t="s">
        <v>3</v>
      </c>
      <c r="E6" s="331" t="s">
        <v>6</v>
      </c>
      <c r="F6" s="216" t="s">
        <v>288</v>
      </c>
      <c r="G6" s="216" t="s">
        <v>289</v>
      </c>
      <c r="H6" s="216" t="s">
        <v>290</v>
      </c>
      <c r="I6" s="216" t="s">
        <v>291</v>
      </c>
      <c r="J6" s="216" t="s">
        <v>292</v>
      </c>
      <c r="K6" s="218" t="s">
        <v>293</v>
      </c>
    </row>
    <row r="7" spans="1:11" ht="37.5" customHeight="1" x14ac:dyDescent="0.25">
      <c r="A7" s="342" t="s">
        <v>37</v>
      </c>
      <c r="B7" s="343" t="s">
        <v>32</v>
      </c>
      <c r="C7" s="344" t="s">
        <v>37</v>
      </c>
      <c r="D7" s="345" t="s">
        <v>13</v>
      </c>
      <c r="E7" s="346">
        <f>'PLANILHA ORÇAMENTARIA'!I6</f>
        <v>28139.050115999999</v>
      </c>
      <c r="F7" s="352">
        <f>E7</f>
        <v>28139.050115999999</v>
      </c>
      <c r="G7" s="353"/>
      <c r="H7" s="353"/>
      <c r="I7" s="353"/>
      <c r="J7" s="353"/>
      <c r="K7" s="354"/>
    </row>
    <row r="8" spans="1:11" ht="35.25" customHeight="1" x14ac:dyDescent="0.25">
      <c r="A8" s="335" t="s">
        <v>58</v>
      </c>
      <c r="B8" s="336" t="s">
        <v>32</v>
      </c>
      <c r="C8" s="337" t="s">
        <v>58</v>
      </c>
      <c r="D8" s="338" t="s">
        <v>46</v>
      </c>
      <c r="E8" s="339">
        <f>'PLANILHA ORÇAMENTARIA'!I11</f>
        <v>37806.840733839999</v>
      </c>
      <c r="F8" s="360">
        <f>E8</f>
        <v>37806.840733839999</v>
      </c>
      <c r="G8" s="356"/>
      <c r="H8" s="356"/>
      <c r="I8" s="356"/>
      <c r="J8" s="356"/>
      <c r="K8" s="357"/>
    </row>
    <row r="9" spans="1:11" ht="36" customHeight="1" x14ac:dyDescent="0.25">
      <c r="A9" s="335" t="s">
        <v>59</v>
      </c>
      <c r="B9" s="175" t="s">
        <v>32</v>
      </c>
      <c r="C9" s="340" t="s">
        <v>59</v>
      </c>
      <c r="D9" s="338" t="s">
        <v>60</v>
      </c>
      <c r="E9" s="341">
        <f>'PLANILHA ORÇAMENTARIA'!I15</f>
        <v>296517.49362895195</v>
      </c>
      <c r="F9" s="355"/>
      <c r="G9" s="361">
        <f>E9/3</f>
        <v>98839.164542983985</v>
      </c>
      <c r="H9" s="361">
        <f>E9/3</f>
        <v>98839.164542983985</v>
      </c>
      <c r="I9" s="361">
        <f>E9/3</f>
        <v>98839.164542983985</v>
      </c>
      <c r="J9" s="356"/>
      <c r="K9" s="357"/>
    </row>
    <row r="10" spans="1:11" ht="33.75" customHeight="1" x14ac:dyDescent="0.25">
      <c r="A10" s="335" t="s">
        <v>63</v>
      </c>
      <c r="B10" s="175" t="s">
        <v>32</v>
      </c>
      <c r="C10" s="340" t="s">
        <v>63</v>
      </c>
      <c r="D10" s="338" t="s">
        <v>80</v>
      </c>
      <c r="E10" s="341">
        <f>'PLANILHA ORÇAMENTARIA'!I28</f>
        <v>618034.55754765624</v>
      </c>
      <c r="F10" s="355"/>
      <c r="G10" s="356"/>
      <c r="H10" s="361">
        <f>E10/3</f>
        <v>206011.51918255209</v>
      </c>
      <c r="I10" s="361">
        <f>E10/3</f>
        <v>206011.51918255209</v>
      </c>
      <c r="J10" s="361">
        <f>E10/3</f>
        <v>206011.51918255209</v>
      </c>
      <c r="K10" s="357"/>
    </row>
    <row r="11" spans="1:11" ht="32.25" customHeight="1" thickBot="1" x14ac:dyDescent="0.3">
      <c r="A11" s="347" t="s">
        <v>79</v>
      </c>
      <c r="B11" s="348" t="s">
        <v>32</v>
      </c>
      <c r="C11" s="349" t="s">
        <v>79</v>
      </c>
      <c r="D11" s="350" t="s">
        <v>97</v>
      </c>
      <c r="E11" s="351">
        <f>'PLANILHA ORÇAMENTARIA'!I34</f>
        <v>216044.97084619949</v>
      </c>
      <c r="F11" s="358"/>
      <c r="G11" s="359"/>
      <c r="H11" s="359"/>
      <c r="I11" s="359"/>
      <c r="J11" s="359"/>
      <c r="K11" s="362">
        <f>E11</f>
        <v>216044.97084619949</v>
      </c>
    </row>
    <row r="12" spans="1:11" ht="30.75" customHeight="1" thickBot="1" x14ac:dyDescent="0.3">
      <c r="A12" s="238" t="s">
        <v>9</v>
      </c>
      <c r="B12" s="239"/>
      <c r="C12" s="239"/>
      <c r="D12" s="239"/>
      <c r="E12" s="332">
        <f>E11+E10+E9+E8+E7</f>
        <v>1196542.9128726476</v>
      </c>
      <c r="F12" s="363">
        <f>SUM(F7:F11)</f>
        <v>65945.890849839998</v>
      </c>
      <c r="G12" s="363">
        <f t="shared" ref="G12:K12" si="0">SUM(G7:G11)</f>
        <v>98839.164542983985</v>
      </c>
      <c r="H12" s="363">
        <f t="shared" si="0"/>
        <v>304850.6837255361</v>
      </c>
      <c r="I12" s="363">
        <f t="shared" si="0"/>
        <v>304850.6837255361</v>
      </c>
      <c r="J12" s="363">
        <f t="shared" si="0"/>
        <v>206011.51918255209</v>
      </c>
      <c r="K12" s="375">
        <f t="shared" si="0"/>
        <v>216044.97084619949</v>
      </c>
    </row>
    <row r="13" spans="1:11" ht="34.5" customHeight="1" x14ac:dyDescent="0.25">
      <c r="A13" s="333"/>
      <c r="B13" s="333"/>
      <c r="C13" s="333"/>
      <c r="D13" s="334"/>
      <c r="E13" s="364"/>
      <c r="F13" s="365"/>
      <c r="G13" s="231" t="s">
        <v>285</v>
      </c>
      <c r="H13" s="231"/>
      <c r="I13" s="231"/>
      <c r="J13" s="231"/>
      <c r="K13" s="231"/>
    </row>
    <row r="14" spans="1:11" ht="21" customHeight="1" x14ac:dyDescent="0.25">
      <c r="A14" s="231"/>
      <c r="B14" s="231"/>
      <c r="C14" s="231"/>
      <c r="D14" s="231"/>
      <c r="E14" s="228"/>
      <c r="F14" s="365"/>
      <c r="G14" s="234"/>
      <c r="H14" s="234"/>
      <c r="I14" s="234"/>
      <c r="J14" s="234"/>
      <c r="K14" s="234"/>
    </row>
    <row r="15" spans="1:11" ht="13.5" customHeight="1" x14ac:dyDescent="0.25">
      <c r="A15" s="242"/>
      <c r="B15" s="242"/>
      <c r="C15" s="242"/>
      <c r="D15" s="242"/>
      <c r="E15" s="228"/>
      <c r="F15" s="365"/>
      <c r="G15" s="234" t="s">
        <v>212</v>
      </c>
      <c r="H15" s="234"/>
      <c r="I15" s="234"/>
      <c r="J15" s="234"/>
      <c r="K15" s="234"/>
    </row>
    <row r="16" spans="1:11" ht="17.25" customHeight="1" x14ac:dyDescent="0.25">
      <c r="A16" s="242"/>
      <c r="B16" s="242"/>
      <c r="C16" s="242"/>
      <c r="D16" s="242"/>
      <c r="E16" s="228"/>
      <c r="F16" s="365" t="s">
        <v>201</v>
      </c>
      <c r="G16" s="234" t="s">
        <v>213</v>
      </c>
      <c r="H16" s="234"/>
      <c r="I16" s="234"/>
      <c r="J16" s="234"/>
      <c r="K16" s="234"/>
    </row>
    <row r="17" spans="1:11" ht="15.75" customHeight="1" x14ac:dyDescent="0.25">
      <c r="A17" s="229"/>
      <c r="B17" s="229"/>
      <c r="C17" s="229"/>
      <c r="D17" s="229"/>
      <c r="E17" s="228"/>
      <c r="F17" s="365"/>
      <c r="G17" s="234" t="s">
        <v>214</v>
      </c>
      <c r="H17" s="234"/>
      <c r="I17" s="234"/>
      <c r="J17" s="234"/>
      <c r="K17" s="234"/>
    </row>
    <row r="18" spans="1:11" ht="27.75" customHeight="1" x14ac:dyDescent="0.25">
      <c r="A18" s="242"/>
      <c r="B18" s="242"/>
      <c r="C18" s="242"/>
      <c r="D18" s="242"/>
      <c r="E18" s="373"/>
      <c r="F18" s="365"/>
      <c r="G18" s="374" t="s">
        <v>201</v>
      </c>
      <c r="H18" s="374"/>
      <c r="I18" s="374"/>
      <c r="J18" s="374"/>
      <c r="K18" s="374"/>
    </row>
    <row r="19" spans="1:11" ht="24.95" customHeight="1" x14ac:dyDescent="0.25"/>
    <row r="20" spans="1:11" ht="24.95" customHeight="1" x14ac:dyDescent="0.25"/>
    <row r="21" spans="1:11" ht="24.95" customHeight="1" x14ac:dyDescent="0.25"/>
    <row r="22" spans="1:11" ht="24.95" customHeight="1" x14ac:dyDescent="0.25"/>
    <row r="23" spans="1:11" ht="24.95" customHeight="1" x14ac:dyDescent="0.25"/>
    <row r="24" spans="1:11" ht="24.95" customHeight="1" x14ac:dyDescent="0.25"/>
    <row r="25" spans="1:11" ht="24.95" customHeight="1" x14ac:dyDescent="0.25"/>
    <row r="26" spans="1:11" ht="24.95" customHeight="1" x14ac:dyDescent="0.25"/>
    <row r="27" spans="1:11" ht="24.95" customHeight="1" x14ac:dyDescent="0.25"/>
    <row r="28" spans="1:11" ht="24.95" customHeight="1" x14ac:dyDescent="0.25"/>
    <row r="29" spans="1:11" ht="24.95" customHeight="1" x14ac:dyDescent="0.25"/>
    <row r="30" spans="1:11" ht="24.95" customHeight="1" x14ac:dyDescent="0.25"/>
    <row r="31" spans="1:11" ht="24.95" customHeight="1" x14ac:dyDescent="0.25"/>
    <row r="32" spans="1:11" ht="24.95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</sheetData>
  <mergeCells count="16">
    <mergeCell ref="A18:D18"/>
    <mergeCell ref="G13:K13"/>
    <mergeCell ref="G14:K14"/>
    <mergeCell ref="G15:K15"/>
    <mergeCell ref="G16:K16"/>
    <mergeCell ref="G17:K17"/>
    <mergeCell ref="G18:K18"/>
    <mergeCell ref="A14:D14"/>
    <mergeCell ref="A15:D15"/>
    <mergeCell ref="A16:D16"/>
    <mergeCell ref="A12:D12"/>
    <mergeCell ref="A1:B5"/>
    <mergeCell ref="C1:E1"/>
    <mergeCell ref="C3:D3"/>
    <mergeCell ref="C4:C5"/>
    <mergeCell ref="D4:D5"/>
  </mergeCells>
  <pageMargins left="0.23622047244094491" right="0.23622047244094491" top="0.74803149606299213" bottom="0.74803149606299213" header="0.31496062992125984" footer="0.31496062992125984"/>
  <pageSetup paperSize="9" scale="78" fitToHeight="3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117"/>
  <sheetViews>
    <sheetView showGridLines="0" view="pageBreakPreview" topLeftCell="A61" zoomScale="110" zoomScaleNormal="100" zoomScaleSheetLayoutView="110" workbookViewId="0">
      <selection activeCell="E67" sqref="E67:I72"/>
    </sheetView>
  </sheetViews>
  <sheetFormatPr defaultRowHeight="15" x14ac:dyDescent="0.25"/>
  <cols>
    <col min="1" max="1" width="13.85546875" customWidth="1"/>
    <col min="2" max="2" width="11.7109375" style="52" customWidth="1"/>
    <col min="3" max="3" width="18.140625" style="52" customWidth="1"/>
    <col min="4" max="4" width="62.85546875" customWidth="1"/>
    <col min="5" max="5" width="12.42578125" style="52" customWidth="1"/>
    <col min="6" max="6" width="12" style="52" customWidth="1"/>
    <col min="7" max="7" width="22.42578125" style="52" customWidth="1"/>
    <col min="8" max="8" width="18.5703125" style="52" customWidth="1"/>
    <col min="9" max="9" width="18.42578125" style="52" customWidth="1"/>
  </cols>
  <sheetData>
    <row r="1" spans="1:9" ht="30" customHeight="1" x14ac:dyDescent="0.25">
      <c r="A1" s="245"/>
      <c r="B1" s="246"/>
      <c r="C1" s="257" t="s">
        <v>33</v>
      </c>
      <c r="D1" s="257"/>
      <c r="E1" s="257"/>
      <c r="F1" s="257"/>
      <c r="G1" s="257"/>
      <c r="H1" s="257"/>
      <c r="I1" s="258"/>
    </row>
    <row r="2" spans="1:9" ht="30" customHeight="1" x14ac:dyDescent="0.25">
      <c r="A2" s="247"/>
      <c r="B2" s="248"/>
      <c r="C2" s="253" t="s">
        <v>145</v>
      </c>
      <c r="D2" s="253"/>
      <c r="E2" s="259">
        <v>0.22470000000000001</v>
      </c>
      <c r="F2" s="259"/>
      <c r="G2" s="207" t="s">
        <v>10</v>
      </c>
      <c r="H2" s="260" t="s">
        <v>286</v>
      </c>
      <c r="I2" s="261"/>
    </row>
    <row r="3" spans="1:9" ht="31.5" customHeight="1" x14ac:dyDescent="0.25">
      <c r="A3" s="247"/>
      <c r="B3" s="248"/>
      <c r="C3" s="251" t="s">
        <v>19</v>
      </c>
      <c r="D3" s="253" t="s">
        <v>279</v>
      </c>
      <c r="E3" s="255" t="s">
        <v>141</v>
      </c>
      <c r="F3" s="255"/>
      <c r="G3" s="207" t="s">
        <v>10</v>
      </c>
      <c r="H3" s="260" t="s">
        <v>287</v>
      </c>
      <c r="I3" s="261"/>
    </row>
    <row r="4" spans="1:9" ht="27.75" customHeight="1" thickBot="1" x14ac:dyDescent="0.3">
      <c r="A4" s="249"/>
      <c r="B4" s="250"/>
      <c r="C4" s="252"/>
      <c r="D4" s="254"/>
      <c r="E4" s="256"/>
      <c r="F4" s="256"/>
      <c r="G4" s="208"/>
      <c r="H4" s="262"/>
      <c r="I4" s="263"/>
    </row>
    <row r="5" spans="1:9" ht="38.25" customHeight="1" thickBot="1" x14ac:dyDescent="0.3">
      <c r="A5" s="215" t="s">
        <v>0</v>
      </c>
      <c r="B5" s="216" t="s">
        <v>1</v>
      </c>
      <c r="C5" s="217" t="s">
        <v>2</v>
      </c>
      <c r="D5" s="216" t="s">
        <v>3</v>
      </c>
      <c r="E5" s="216" t="s">
        <v>4</v>
      </c>
      <c r="F5" s="216" t="s">
        <v>5</v>
      </c>
      <c r="G5" s="217" t="s">
        <v>8</v>
      </c>
      <c r="H5" s="217" t="s">
        <v>7</v>
      </c>
      <c r="I5" s="218" t="s">
        <v>6</v>
      </c>
    </row>
    <row r="6" spans="1:9" ht="30.75" thickBot="1" x14ac:dyDescent="0.3">
      <c r="A6" s="36" t="s">
        <v>12</v>
      </c>
      <c r="B6" s="48" t="s">
        <v>32</v>
      </c>
      <c r="C6" s="1" t="s">
        <v>37</v>
      </c>
      <c r="D6" s="264" t="s">
        <v>13</v>
      </c>
      <c r="E6" s="265"/>
      <c r="F6" s="265"/>
      <c r="G6" s="2" t="s">
        <v>14</v>
      </c>
      <c r="H6" s="2" t="s">
        <v>15</v>
      </c>
      <c r="I6" s="3">
        <f>I7+I9</f>
        <v>28139.050115999999</v>
      </c>
    </row>
    <row r="7" spans="1:9" ht="24.95" customHeight="1" x14ac:dyDescent="0.25">
      <c r="A7" s="99" t="s">
        <v>35</v>
      </c>
      <c r="B7" s="49"/>
      <c r="C7" s="32"/>
      <c r="D7" s="33" t="s">
        <v>41</v>
      </c>
      <c r="E7" s="34"/>
      <c r="F7" s="34"/>
      <c r="G7" s="102" t="s">
        <v>17</v>
      </c>
      <c r="H7" s="102" t="s">
        <v>17</v>
      </c>
      <c r="I7" s="35">
        <f>I8</f>
        <v>6644.9037779999999</v>
      </c>
    </row>
    <row r="8" spans="1:9" s="14" customFormat="1" ht="24.95" customHeight="1" x14ac:dyDescent="0.25">
      <c r="A8" s="53" t="s">
        <v>38</v>
      </c>
      <c r="B8" s="54" t="s">
        <v>32</v>
      </c>
      <c r="C8" s="29" t="s">
        <v>11</v>
      </c>
      <c r="D8" s="30" t="s">
        <v>36</v>
      </c>
      <c r="E8" s="54" t="s">
        <v>16</v>
      </c>
      <c r="F8" s="157">
        <f>'MEMORIAL DE CALCULO'!G14</f>
        <v>6</v>
      </c>
      <c r="G8" s="85">
        <v>904.29</v>
      </c>
      <c r="H8" s="85">
        <f>G8*(1+$E$2)</f>
        <v>1107.4839629999999</v>
      </c>
      <c r="I8" s="86">
        <f t="shared" ref="I8" si="0">F8*H8</f>
        <v>6644.9037779999999</v>
      </c>
    </row>
    <row r="9" spans="1:9" s="14" customFormat="1" ht="24.95" customHeight="1" x14ac:dyDescent="0.25">
      <c r="A9" s="219" t="s">
        <v>39</v>
      </c>
      <c r="B9" s="58"/>
      <c r="C9" s="59"/>
      <c r="D9" s="60" t="s">
        <v>42</v>
      </c>
      <c r="E9" s="61"/>
      <c r="F9" s="61"/>
      <c r="G9" s="103" t="s">
        <v>17</v>
      </c>
      <c r="H9" s="103" t="s">
        <v>17</v>
      </c>
      <c r="I9" s="220">
        <f>SUM(I10:I10)</f>
        <v>21494.146337999999</v>
      </c>
    </row>
    <row r="10" spans="1:9" s="14" customFormat="1" ht="24.95" customHeight="1" thickBot="1" x14ac:dyDescent="0.3">
      <c r="A10" s="53" t="s">
        <v>40</v>
      </c>
      <c r="B10" s="54" t="s">
        <v>32</v>
      </c>
      <c r="C10" s="29" t="s">
        <v>44</v>
      </c>
      <c r="D10" s="30" t="s">
        <v>43</v>
      </c>
      <c r="E10" s="54" t="s">
        <v>45</v>
      </c>
      <c r="F10" s="157">
        <v>18</v>
      </c>
      <c r="G10" s="85">
        <v>975.03</v>
      </c>
      <c r="H10" s="85">
        <f t="shared" ref="H10" si="1">G10*(1+$E$2)</f>
        <v>1194.1192409999999</v>
      </c>
      <c r="I10" s="86">
        <f t="shared" ref="I10" si="2">F10*H10</f>
        <v>21494.146337999999</v>
      </c>
    </row>
    <row r="11" spans="1:9" ht="30.75" thickBot="1" x14ac:dyDescent="0.3">
      <c r="A11" s="36" t="s">
        <v>12</v>
      </c>
      <c r="B11" s="90" t="s">
        <v>32</v>
      </c>
      <c r="C11" s="1" t="s">
        <v>58</v>
      </c>
      <c r="D11" s="264" t="s">
        <v>46</v>
      </c>
      <c r="E11" s="265"/>
      <c r="F11" s="266"/>
      <c r="G11" s="2" t="s">
        <v>14</v>
      </c>
      <c r="H11" s="2" t="s">
        <v>15</v>
      </c>
      <c r="I11" s="91">
        <f>SUM(I12:I14)</f>
        <v>37806.840733839999</v>
      </c>
    </row>
    <row r="12" spans="1:9" ht="42" customHeight="1" x14ac:dyDescent="0.25">
      <c r="A12" s="151" t="s">
        <v>47</v>
      </c>
      <c r="B12" s="56" t="s">
        <v>32</v>
      </c>
      <c r="C12" s="66" t="s">
        <v>48</v>
      </c>
      <c r="D12" s="88" t="s">
        <v>49</v>
      </c>
      <c r="E12" s="62" t="s">
        <v>16</v>
      </c>
      <c r="F12" s="158">
        <f>'MEMORIAL DE CALCULO'!G18</f>
        <v>2450.7800000000002</v>
      </c>
      <c r="G12" s="82">
        <v>5.69</v>
      </c>
      <c r="H12" s="82">
        <f t="shared" ref="H12:H14" si="3">G12*(1+$E$2)</f>
        <v>6.9685429999999995</v>
      </c>
      <c r="I12" s="83">
        <f t="shared" ref="I12:I14" si="4">F12*H12</f>
        <v>17078.36581354</v>
      </c>
    </row>
    <row r="13" spans="1:9" ht="24.95" customHeight="1" x14ac:dyDescent="0.25">
      <c r="A13" s="153" t="s">
        <v>56</v>
      </c>
      <c r="B13" s="54" t="s">
        <v>32</v>
      </c>
      <c r="C13" s="67" t="s">
        <v>50</v>
      </c>
      <c r="D13" s="65" t="s">
        <v>51</v>
      </c>
      <c r="E13" s="64" t="s">
        <v>52</v>
      </c>
      <c r="F13" s="157">
        <f>'MEMORIAL DE CALCULO'!G19</f>
        <v>15</v>
      </c>
      <c r="G13" s="85">
        <v>1.51</v>
      </c>
      <c r="H13" s="85">
        <f t="shared" si="3"/>
        <v>1.849297</v>
      </c>
      <c r="I13" s="86">
        <f t="shared" si="4"/>
        <v>27.739455</v>
      </c>
    </row>
    <row r="14" spans="1:9" ht="24.95" customHeight="1" thickBot="1" x14ac:dyDescent="0.3">
      <c r="A14" s="153" t="s">
        <v>57</v>
      </c>
      <c r="B14" s="54" t="s">
        <v>32</v>
      </c>
      <c r="C14" s="67" t="s">
        <v>55</v>
      </c>
      <c r="D14" s="65" t="s">
        <v>53</v>
      </c>
      <c r="E14" s="64" t="s">
        <v>54</v>
      </c>
      <c r="F14" s="157">
        <f>'MEMORIAL DE CALCULO'!G20</f>
        <v>319.22000000000003</v>
      </c>
      <c r="G14" s="85">
        <v>52.95</v>
      </c>
      <c r="H14" s="85">
        <f t="shared" si="3"/>
        <v>64.847864999999999</v>
      </c>
      <c r="I14" s="86">
        <f t="shared" si="4"/>
        <v>20700.7354653</v>
      </c>
    </row>
    <row r="15" spans="1:9" ht="29.25" customHeight="1" thickBot="1" x14ac:dyDescent="0.3">
      <c r="A15" s="42" t="s">
        <v>12</v>
      </c>
      <c r="B15" s="51" t="s">
        <v>32</v>
      </c>
      <c r="C15" s="43" t="s">
        <v>59</v>
      </c>
      <c r="D15" s="264" t="s">
        <v>60</v>
      </c>
      <c r="E15" s="265"/>
      <c r="F15" s="266"/>
      <c r="G15" s="39" t="s">
        <v>14</v>
      </c>
      <c r="H15" s="39" t="s">
        <v>15</v>
      </c>
      <c r="I15" s="44">
        <f>I16+I18+I21+I25</f>
        <v>296517.49362895195</v>
      </c>
    </row>
    <row r="16" spans="1:9" ht="24.95" customHeight="1" thickBot="1" x14ac:dyDescent="0.3">
      <c r="A16" s="100" t="s">
        <v>202</v>
      </c>
      <c r="B16" s="50"/>
      <c r="C16" s="37"/>
      <c r="D16" s="40" t="s">
        <v>13</v>
      </c>
      <c r="E16" s="41"/>
      <c r="F16" s="41"/>
      <c r="G16" s="104" t="s">
        <v>17</v>
      </c>
      <c r="H16" s="104" t="s">
        <v>17</v>
      </c>
      <c r="I16" s="38">
        <f>SUM(I17:I17)</f>
        <v>520.57220669999992</v>
      </c>
    </row>
    <row r="17" spans="1:9" s="14" customFormat="1" ht="24.95" customHeight="1" thickBot="1" x14ac:dyDescent="0.3">
      <c r="A17" s="45" t="s">
        <v>218</v>
      </c>
      <c r="B17" s="56" t="s">
        <v>32</v>
      </c>
      <c r="C17" s="66" t="s">
        <v>65</v>
      </c>
      <c r="D17" s="75" t="s">
        <v>66</v>
      </c>
      <c r="E17" s="76" t="s">
        <v>67</v>
      </c>
      <c r="F17" s="159">
        <f>'MEMORIAL DE CALCULO'!G23</f>
        <v>224.9</v>
      </c>
      <c r="G17" s="81">
        <v>1.89</v>
      </c>
      <c r="H17" s="85">
        <f t="shared" ref="H17:H20" si="5">G17*(1+$E$2)</f>
        <v>2.3146829999999996</v>
      </c>
      <c r="I17" s="86">
        <f t="shared" ref="I17" si="6">F17*H17</f>
        <v>520.57220669999992</v>
      </c>
    </row>
    <row r="18" spans="1:9" ht="24.95" customHeight="1" thickBot="1" x14ac:dyDescent="0.3">
      <c r="A18" s="100" t="s">
        <v>62</v>
      </c>
      <c r="B18" s="50"/>
      <c r="C18" s="37"/>
      <c r="D18" s="40" t="s">
        <v>191</v>
      </c>
      <c r="E18" s="41"/>
      <c r="F18" s="41"/>
      <c r="G18" s="104" t="s">
        <v>17</v>
      </c>
      <c r="H18" s="104" t="s">
        <v>17</v>
      </c>
      <c r="I18" s="38">
        <f>SUM(I19:I20)</f>
        <v>97265.646566719995</v>
      </c>
    </row>
    <row r="19" spans="1:9" ht="28.5" customHeight="1" x14ac:dyDescent="0.25">
      <c r="A19" s="45" t="s">
        <v>219</v>
      </c>
      <c r="B19" s="56" t="s">
        <v>32</v>
      </c>
      <c r="C19" s="57" t="s">
        <v>193</v>
      </c>
      <c r="D19" s="188" t="s">
        <v>192</v>
      </c>
      <c r="E19" s="54" t="s">
        <v>54</v>
      </c>
      <c r="F19" s="157">
        <f>'MEMORIAL DE CALCULO'!G25</f>
        <v>289.58</v>
      </c>
      <c r="G19" s="85">
        <v>267.88</v>
      </c>
      <c r="H19" s="85">
        <f>G19*(1+$E$2)</f>
        <v>328.07263599999999</v>
      </c>
      <c r="I19" s="86">
        <f t="shared" ref="I19" si="7">F19*H19</f>
        <v>95003.273932879994</v>
      </c>
    </row>
    <row r="20" spans="1:9" ht="24.95" customHeight="1" thickBot="1" x14ac:dyDescent="0.3">
      <c r="A20" s="146" t="s">
        <v>220</v>
      </c>
      <c r="B20" s="63" t="s">
        <v>32</v>
      </c>
      <c r="C20" s="67" t="s">
        <v>196</v>
      </c>
      <c r="D20" s="78" t="s">
        <v>195</v>
      </c>
      <c r="E20" s="79" t="s">
        <v>54</v>
      </c>
      <c r="F20" s="160">
        <f>'MEMORIAL DE CALCULO'!G26</f>
        <v>6.7039999999999997</v>
      </c>
      <c r="G20" s="84">
        <v>275.55</v>
      </c>
      <c r="H20" s="84">
        <f t="shared" si="5"/>
        <v>337.46608499999996</v>
      </c>
      <c r="I20" s="200">
        <f t="shared" ref="I20" si="8">F20*H20</f>
        <v>2262.3726338399997</v>
      </c>
    </row>
    <row r="21" spans="1:9" ht="24.95" customHeight="1" thickBot="1" x14ac:dyDescent="0.3">
      <c r="A21" s="100" t="s">
        <v>203</v>
      </c>
      <c r="B21" s="50"/>
      <c r="C21" s="37"/>
      <c r="D21" s="40" t="s">
        <v>198</v>
      </c>
      <c r="E21" s="41"/>
      <c r="F21" s="41"/>
      <c r="G21" s="104" t="s">
        <v>17</v>
      </c>
      <c r="H21" s="104" t="s">
        <v>17</v>
      </c>
      <c r="I21" s="38">
        <f>SUM(I22:I24)</f>
        <v>172034.13508213198</v>
      </c>
    </row>
    <row r="22" spans="1:9" ht="24.95" customHeight="1" x14ac:dyDescent="0.25">
      <c r="A22" s="45" t="s">
        <v>221</v>
      </c>
      <c r="B22" s="197" t="s">
        <v>32</v>
      </c>
      <c r="C22" s="67" t="s">
        <v>125</v>
      </c>
      <c r="D22" s="78" t="s">
        <v>113</v>
      </c>
      <c r="E22" s="79" t="s">
        <v>61</v>
      </c>
      <c r="F22" s="160">
        <f>'MEMORIAL DE CALCULO'!G28</f>
        <v>13.494</v>
      </c>
      <c r="G22" s="84">
        <v>1082.3399999999999</v>
      </c>
      <c r="H22" s="198">
        <f t="shared" ref="H22:H27" si="9">G22*(1+$E$2)</f>
        <v>1325.5417979999997</v>
      </c>
      <c r="I22" s="83">
        <f t="shared" ref="I22:I24" si="10">F22*H22</f>
        <v>17886.861022211997</v>
      </c>
    </row>
    <row r="23" spans="1:9" ht="24.95" customHeight="1" x14ac:dyDescent="0.25">
      <c r="A23" s="45" t="s">
        <v>222</v>
      </c>
      <c r="B23" s="56" t="s">
        <v>32</v>
      </c>
      <c r="C23" s="66" t="s">
        <v>76</v>
      </c>
      <c r="D23" s="73" t="s">
        <v>74</v>
      </c>
      <c r="E23" s="74" t="s">
        <v>61</v>
      </c>
      <c r="F23" s="159">
        <f>'MEMORIAL DE CALCULO'!G29</f>
        <v>19.64</v>
      </c>
      <c r="G23" s="81">
        <v>5784.74</v>
      </c>
      <c r="H23" s="82">
        <f t="shared" si="9"/>
        <v>7084.571077999999</v>
      </c>
      <c r="I23" s="200">
        <f t="shared" si="10"/>
        <v>139140.97597191998</v>
      </c>
    </row>
    <row r="24" spans="1:9" ht="24.95" customHeight="1" thickBot="1" x14ac:dyDescent="0.3">
      <c r="A24" s="146" t="s">
        <v>223</v>
      </c>
      <c r="B24" s="77" t="s">
        <v>32</v>
      </c>
      <c r="C24" s="67" t="s">
        <v>77</v>
      </c>
      <c r="D24" s="65" t="s">
        <v>75</v>
      </c>
      <c r="E24" s="70" t="s">
        <v>16</v>
      </c>
      <c r="F24" s="162">
        <f>'MEMORIAL DE CALCULO'!G30</f>
        <v>394.75</v>
      </c>
      <c r="G24" s="84">
        <v>31.04</v>
      </c>
      <c r="H24" s="85">
        <f t="shared" si="9"/>
        <v>38.014687999999992</v>
      </c>
      <c r="I24" s="86">
        <f t="shared" si="10"/>
        <v>15006.298087999998</v>
      </c>
    </row>
    <row r="25" spans="1:9" ht="24.95" customHeight="1" thickBot="1" x14ac:dyDescent="0.3">
      <c r="A25" s="100" t="s">
        <v>224</v>
      </c>
      <c r="B25" s="50"/>
      <c r="C25" s="37"/>
      <c r="D25" s="40" t="s">
        <v>78</v>
      </c>
      <c r="E25" s="41"/>
      <c r="F25" s="41"/>
      <c r="G25" s="104" t="s">
        <v>17</v>
      </c>
      <c r="H25" s="104" t="s">
        <v>17</v>
      </c>
      <c r="I25" s="38">
        <f>SUM(I26:I27)</f>
        <v>26697.139773399998</v>
      </c>
    </row>
    <row r="26" spans="1:9" ht="24.95" customHeight="1" x14ac:dyDescent="0.25">
      <c r="A26" s="45" t="s">
        <v>225</v>
      </c>
      <c r="B26" s="56" t="s">
        <v>32</v>
      </c>
      <c r="C26" s="66" t="s">
        <v>76</v>
      </c>
      <c r="D26" s="73" t="s">
        <v>74</v>
      </c>
      <c r="E26" s="74" t="s">
        <v>54</v>
      </c>
      <c r="F26" s="159">
        <f>'MEMORIAL DE CALCULO'!G32</f>
        <v>2.98</v>
      </c>
      <c r="G26" s="81">
        <v>5784.74</v>
      </c>
      <c r="H26" s="82">
        <f t="shared" si="9"/>
        <v>7084.571077999999</v>
      </c>
      <c r="I26" s="83">
        <f t="shared" ref="I26:I27" si="11">F26*H26</f>
        <v>21112.021812439998</v>
      </c>
    </row>
    <row r="27" spans="1:9" ht="24.95" customHeight="1" thickBot="1" x14ac:dyDescent="0.3">
      <c r="A27" s="146" t="s">
        <v>226</v>
      </c>
      <c r="B27" s="77" t="s">
        <v>32</v>
      </c>
      <c r="C27" s="67" t="s">
        <v>77</v>
      </c>
      <c r="D27" s="65" t="s">
        <v>75</v>
      </c>
      <c r="E27" s="70" t="s">
        <v>67</v>
      </c>
      <c r="F27" s="162">
        <f>'MEMORIAL DE CALCULO'!G33</f>
        <v>146.91999999999999</v>
      </c>
      <c r="G27" s="84">
        <v>31.04</v>
      </c>
      <c r="H27" s="85">
        <f t="shared" si="9"/>
        <v>38.014687999999992</v>
      </c>
      <c r="I27" s="86">
        <f t="shared" si="11"/>
        <v>5585.1179609599985</v>
      </c>
    </row>
    <row r="28" spans="1:9" ht="32.25" customHeight="1" thickBot="1" x14ac:dyDescent="0.3">
      <c r="A28" s="36" t="s">
        <v>12</v>
      </c>
      <c r="B28" s="92" t="s">
        <v>32</v>
      </c>
      <c r="C28" s="93" t="s">
        <v>63</v>
      </c>
      <c r="D28" s="264" t="s">
        <v>80</v>
      </c>
      <c r="E28" s="265"/>
      <c r="F28" s="266"/>
      <c r="G28" s="2" t="s">
        <v>14</v>
      </c>
      <c r="H28" s="2" t="s">
        <v>15</v>
      </c>
      <c r="I28" s="94">
        <f>SUM(I29:I33)</f>
        <v>618034.55754765624</v>
      </c>
    </row>
    <row r="29" spans="1:9" ht="24.95" customHeight="1" x14ac:dyDescent="0.25">
      <c r="A29" s="45" t="s">
        <v>64</v>
      </c>
      <c r="B29" s="56" t="s">
        <v>32</v>
      </c>
      <c r="C29" s="66" t="s">
        <v>65</v>
      </c>
      <c r="D29" s="75" t="s">
        <v>66</v>
      </c>
      <c r="E29" s="76" t="s">
        <v>16</v>
      </c>
      <c r="F29" s="159">
        <f>'MEMORIAL DE CALCULO'!G35</f>
        <v>2684.87</v>
      </c>
      <c r="G29" s="81">
        <v>1.89</v>
      </c>
      <c r="H29" s="82">
        <f t="shared" ref="H29:H32" si="12">G29*(1+$E$2)</f>
        <v>2.3146829999999996</v>
      </c>
      <c r="I29" s="83">
        <f t="shared" ref="I29:I30" si="13">F29*H29</f>
        <v>6214.6229462099991</v>
      </c>
    </row>
    <row r="30" spans="1:9" ht="24.95" customHeight="1" x14ac:dyDescent="0.25">
      <c r="A30" s="146" t="s">
        <v>68</v>
      </c>
      <c r="B30" s="77" t="s">
        <v>32</v>
      </c>
      <c r="C30" s="67" t="s">
        <v>96</v>
      </c>
      <c r="D30" s="78" t="s">
        <v>84</v>
      </c>
      <c r="E30" s="79" t="s">
        <v>16</v>
      </c>
      <c r="F30" s="162">
        <f>'MEMORIAL DE CALCULO'!G36</f>
        <v>2684.87</v>
      </c>
      <c r="G30" s="84">
        <v>26.44</v>
      </c>
      <c r="H30" s="84">
        <f t="shared" si="12"/>
        <v>32.381067999999999</v>
      </c>
      <c r="I30" s="200">
        <f t="shared" si="13"/>
        <v>86938.958041159989</v>
      </c>
    </row>
    <row r="31" spans="1:9" ht="24.95" customHeight="1" x14ac:dyDescent="0.25">
      <c r="A31" s="146" t="s">
        <v>204</v>
      </c>
      <c r="B31" s="77" t="s">
        <v>90</v>
      </c>
      <c r="C31" s="67" t="s">
        <v>91</v>
      </c>
      <c r="D31" s="78" t="s">
        <v>92</v>
      </c>
      <c r="E31" s="79" t="s">
        <v>52</v>
      </c>
      <c r="F31" s="162">
        <f>'MEMORIAL DE CALCULO'!G37</f>
        <v>1872.44</v>
      </c>
      <c r="G31" s="156">
        <f>67.17/1.23</f>
        <v>54.609756097560975</v>
      </c>
      <c r="H31" s="84">
        <f t="shared" si="12"/>
        <v>66.880568292682923</v>
      </c>
      <c r="I31" s="200">
        <f t="shared" ref="I31:I32" si="14">F31*H31</f>
        <v>125229.85129395121</v>
      </c>
    </row>
    <row r="32" spans="1:9" ht="24.95" customHeight="1" x14ac:dyDescent="0.25">
      <c r="A32" s="146" t="s">
        <v>73</v>
      </c>
      <c r="B32" s="77" t="s">
        <v>32</v>
      </c>
      <c r="C32" s="67" t="s">
        <v>95</v>
      </c>
      <c r="D32" s="78" t="s">
        <v>87</v>
      </c>
      <c r="E32" s="79" t="s">
        <v>16</v>
      </c>
      <c r="F32" s="162">
        <f>'MEMORIAL DE CALCULO'!G38</f>
        <v>2403.7399999999998</v>
      </c>
      <c r="G32" s="84">
        <v>124.68</v>
      </c>
      <c r="H32" s="84">
        <f t="shared" si="12"/>
        <v>152.69559599999999</v>
      </c>
      <c r="I32" s="200">
        <f t="shared" si="14"/>
        <v>367040.51192903996</v>
      </c>
    </row>
    <row r="33" spans="1:9" ht="24.95" customHeight="1" thickBot="1" x14ac:dyDescent="0.3">
      <c r="A33" s="223" t="s">
        <v>282</v>
      </c>
      <c r="B33" s="56" t="s">
        <v>32</v>
      </c>
      <c r="C33" s="71" t="s">
        <v>71</v>
      </c>
      <c r="D33" s="224" t="s">
        <v>69</v>
      </c>
      <c r="E33" s="79" t="s">
        <v>16</v>
      </c>
      <c r="F33" s="162">
        <f>'MEMORIAL DE CALCULO'!G39</f>
        <v>120.187</v>
      </c>
      <c r="G33" s="84">
        <v>221.55</v>
      </c>
      <c r="H33" s="84">
        <f t="shared" ref="H33" si="15">G33*(1+$E$2)</f>
        <v>271.33228500000001</v>
      </c>
      <c r="I33" s="200">
        <f t="shared" ref="I33" si="16">F33*H33</f>
        <v>32610.613337295003</v>
      </c>
    </row>
    <row r="34" spans="1:9" ht="28.5" customHeight="1" thickBot="1" x14ac:dyDescent="0.3">
      <c r="A34" s="36" t="s">
        <v>12</v>
      </c>
      <c r="B34" s="92" t="s">
        <v>32</v>
      </c>
      <c r="C34" s="93" t="s">
        <v>79</v>
      </c>
      <c r="D34" s="264" t="s">
        <v>97</v>
      </c>
      <c r="E34" s="265"/>
      <c r="F34" s="266"/>
      <c r="G34" s="2" t="s">
        <v>14</v>
      </c>
      <c r="H34" s="2" t="s">
        <v>15</v>
      </c>
      <c r="I34" s="94">
        <f>I35+I37+I39+I42+I55+I57+I59+I61</f>
        <v>216044.97084619949</v>
      </c>
    </row>
    <row r="35" spans="1:9" ht="24.95" customHeight="1" thickBot="1" x14ac:dyDescent="0.3">
      <c r="A35" s="100" t="s">
        <v>81</v>
      </c>
      <c r="B35" s="50"/>
      <c r="C35" s="37"/>
      <c r="D35" s="40" t="s">
        <v>98</v>
      </c>
      <c r="E35" s="41"/>
      <c r="F35" s="41"/>
      <c r="G35" s="104" t="s">
        <v>17</v>
      </c>
      <c r="H35" s="104" t="s">
        <v>17</v>
      </c>
      <c r="I35" s="38">
        <f>SUM(I36:I36)</f>
        <v>41263.670136000001</v>
      </c>
    </row>
    <row r="36" spans="1:9" ht="24.95" customHeight="1" thickBot="1" x14ac:dyDescent="0.3">
      <c r="A36" s="46" t="s">
        <v>227</v>
      </c>
      <c r="B36" s="77" t="s">
        <v>32</v>
      </c>
      <c r="C36" s="68" t="s">
        <v>271</v>
      </c>
      <c r="D36" s="78" t="s">
        <v>270</v>
      </c>
      <c r="E36" s="96" t="s">
        <v>18</v>
      </c>
      <c r="F36" s="160">
        <f>'MEMORIAL DE CALCULO'!G42</f>
        <v>52</v>
      </c>
      <c r="G36" s="178">
        <v>647.94000000000005</v>
      </c>
      <c r="H36" s="85">
        <f t="shared" ref="H36" si="17">G36*(1+$E$2)</f>
        <v>793.53211799999997</v>
      </c>
      <c r="I36" s="86">
        <f t="shared" ref="I36" si="18">F36*H36</f>
        <v>41263.670136000001</v>
      </c>
    </row>
    <row r="37" spans="1:9" ht="24.95" customHeight="1" thickBot="1" x14ac:dyDescent="0.3">
      <c r="A37" s="100" t="s">
        <v>82</v>
      </c>
      <c r="B37" s="50"/>
      <c r="C37" s="37"/>
      <c r="D37" s="40" t="s">
        <v>104</v>
      </c>
      <c r="E37" s="41"/>
      <c r="F37" s="41"/>
      <c r="G37" s="104" t="s">
        <v>17</v>
      </c>
      <c r="H37" s="104" t="s">
        <v>17</v>
      </c>
      <c r="I37" s="38">
        <f>I38</f>
        <v>53064.511925999992</v>
      </c>
    </row>
    <row r="38" spans="1:9" ht="29.25" customHeight="1" thickBot="1" x14ac:dyDescent="0.3">
      <c r="A38" s="97" t="s">
        <v>228</v>
      </c>
      <c r="B38" s="56" t="s">
        <v>32</v>
      </c>
      <c r="C38" s="71" t="s">
        <v>105</v>
      </c>
      <c r="D38" s="95" t="s">
        <v>106</v>
      </c>
      <c r="E38" s="96" t="s">
        <v>18</v>
      </c>
      <c r="F38" s="159">
        <f>'MEMORIAL DE CALCULO'!G44</f>
        <v>34</v>
      </c>
      <c r="G38" s="82">
        <v>1274.3699999999999</v>
      </c>
      <c r="H38" s="82">
        <f t="shared" ref="H38:H62" si="19">G38*(1+$E$2)</f>
        <v>1560.7209389999998</v>
      </c>
      <c r="I38" s="83">
        <f t="shared" ref="I38" si="20">F38*H38</f>
        <v>53064.511925999992</v>
      </c>
    </row>
    <row r="39" spans="1:9" ht="29.25" customHeight="1" thickBot="1" x14ac:dyDescent="0.3">
      <c r="A39" s="100" t="s">
        <v>83</v>
      </c>
      <c r="B39" s="50"/>
      <c r="C39" s="37"/>
      <c r="D39" s="40" t="s">
        <v>107</v>
      </c>
      <c r="E39" s="41"/>
      <c r="F39" s="41"/>
      <c r="G39" s="104" t="s">
        <v>17</v>
      </c>
      <c r="H39" s="104" t="s">
        <v>17</v>
      </c>
      <c r="I39" s="38">
        <f>SUM(I40:I41)</f>
        <v>18470.32248019</v>
      </c>
    </row>
    <row r="40" spans="1:9" ht="29.25" customHeight="1" x14ac:dyDescent="0.25">
      <c r="A40" s="148" t="s">
        <v>229</v>
      </c>
      <c r="B40" s="98" t="s">
        <v>32</v>
      </c>
      <c r="C40" s="66" t="s">
        <v>109</v>
      </c>
      <c r="D40" s="73" t="s">
        <v>108</v>
      </c>
      <c r="E40" s="74" t="s">
        <v>16</v>
      </c>
      <c r="F40" s="161">
        <f>'MEMORIAL DE CALCULO'!G46</f>
        <v>3.43</v>
      </c>
      <c r="G40" s="81">
        <v>1637.39</v>
      </c>
      <c r="H40" s="81">
        <f t="shared" si="19"/>
        <v>2005.3115330000001</v>
      </c>
      <c r="I40" s="105">
        <f t="shared" ref="I40" si="21">F40*H40</f>
        <v>6878.2185581900003</v>
      </c>
    </row>
    <row r="41" spans="1:9" ht="29.25" customHeight="1" thickBot="1" x14ac:dyDescent="0.3">
      <c r="A41" s="147" t="s">
        <v>230</v>
      </c>
      <c r="B41" s="77" t="s">
        <v>32</v>
      </c>
      <c r="C41" s="67" t="s">
        <v>110</v>
      </c>
      <c r="D41" s="78" t="s">
        <v>111</v>
      </c>
      <c r="E41" s="79" t="s">
        <v>4</v>
      </c>
      <c r="F41" s="160">
        <f>'MEMORIAL DE CALCULO'!G47</f>
        <v>7</v>
      </c>
      <c r="G41" s="84">
        <v>1352.18</v>
      </c>
      <c r="H41" s="84">
        <f t="shared" si="19"/>
        <v>1656.014846</v>
      </c>
      <c r="I41" s="200">
        <f t="shared" ref="I41" si="22">F41*H41</f>
        <v>11592.103922</v>
      </c>
    </row>
    <row r="42" spans="1:9" ht="29.25" customHeight="1" thickBot="1" x14ac:dyDescent="0.3">
      <c r="A42" s="101" t="s">
        <v>88</v>
      </c>
      <c r="B42" s="50"/>
      <c r="C42" s="37"/>
      <c r="D42" s="40" t="s">
        <v>112</v>
      </c>
      <c r="E42" s="41"/>
      <c r="F42" s="41"/>
      <c r="G42" s="104" t="s">
        <v>17</v>
      </c>
      <c r="H42" s="104" t="s">
        <v>17</v>
      </c>
      <c r="I42" s="38">
        <f>SUM(I43:I54)</f>
        <v>32811.311215129499</v>
      </c>
    </row>
    <row r="43" spans="1:9" ht="29.25" customHeight="1" x14ac:dyDescent="0.25">
      <c r="A43" s="148" t="s">
        <v>231</v>
      </c>
      <c r="B43" s="98" t="s">
        <v>32</v>
      </c>
      <c r="C43" s="66" t="s">
        <v>102</v>
      </c>
      <c r="D43" s="75" t="s">
        <v>85</v>
      </c>
      <c r="E43" s="76" t="s">
        <v>16</v>
      </c>
      <c r="F43" s="161">
        <f>'MEMORIAL DE CALCULO'!G49</f>
        <v>67.680000000000007</v>
      </c>
      <c r="G43" s="81">
        <v>3.76</v>
      </c>
      <c r="H43" s="81">
        <f t="shared" si="19"/>
        <v>4.6048719999999994</v>
      </c>
      <c r="I43" s="105">
        <f t="shared" ref="I43:I46" si="23">F43*H43</f>
        <v>311.65773695999997</v>
      </c>
    </row>
    <row r="44" spans="1:9" ht="29.25" customHeight="1" x14ac:dyDescent="0.25">
      <c r="A44" s="147" t="s">
        <v>232</v>
      </c>
      <c r="B44" s="98" t="s">
        <v>32</v>
      </c>
      <c r="C44" s="66" t="s">
        <v>254</v>
      </c>
      <c r="D44" s="75" t="s">
        <v>253</v>
      </c>
      <c r="E44" s="76" t="s">
        <v>52</v>
      </c>
      <c r="F44" s="161">
        <f>'MEMORIAL DE CALCULO'!G50</f>
        <v>60</v>
      </c>
      <c r="G44" s="84">
        <v>85.34</v>
      </c>
      <c r="H44" s="81">
        <f t="shared" ref="H44:H45" si="24">G44*(1+$E$2)</f>
        <v>104.51589799999999</v>
      </c>
      <c r="I44" s="105">
        <f t="shared" ref="I44:I45" si="25">F44*H44</f>
        <v>6270.9538799999991</v>
      </c>
    </row>
    <row r="45" spans="1:9" ht="29.25" customHeight="1" x14ac:dyDescent="0.25">
      <c r="A45" s="147" t="s">
        <v>233</v>
      </c>
      <c r="B45" s="98" t="s">
        <v>32</v>
      </c>
      <c r="C45" s="66" t="s">
        <v>256</v>
      </c>
      <c r="D45" s="75" t="s">
        <v>255</v>
      </c>
      <c r="E45" s="76" t="s">
        <v>61</v>
      </c>
      <c r="F45" s="161">
        <f>'MEMORIAL DE CALCULO'!G51</f>
        <v>0.81</v>
      </c>
      <c r="G45" s="84">
        <v>1888.16</v>
      </c>
      <c r="H45" s="81">
        <f t="shared" si="24"/>
        <v>2312.4295520000001</v>
      </c>
      <c r="I45" s="105">
        <f t="shared" si="25"/>
        <v>1873.0679371200001</v>
      </c>
    </row>
    <row r="46" spans="1:9" ht="29.25" customHeight="1" x14ac:dyDescent="0.25">
      <c r="A46" s="147" t="s">
        <v>234</v>
      </c>
      <c r="B46" s="77" t="s">
        <v>32</v>
      </c>
      <c r="C46" s="67" t="s">
        <v>71</v>
      </c>
      <c r="D46" s="78" t="s">
        <v>69</v>
      </c>
      <c r="E46" s="79" t="s">
        <v>61</v>
      </c>
      <c r="F46" s="160">
        <f>'MEMORIAL DE CALCULO'!G52</f>
        <v>2.4395000000000002</v>
      </c>
      <c r="G46" s="84">
        <v>221.55</v>
      </c>
      <c r="H46" s="84">
        <f t="shared" si="19"/>
        <v>271.33228500000001</v>
      </c>
      <c r="I46" s="200">
        <f t="shared" si="23"/>
        <v>661.91510925750015</v>
      </c>
    </row>
    <row r="47" spans="1:9" ht="29.25" customHeight="1" x14ac:dyDescent="0.25">
      <c r="A47" s="147" t="s">
        <v>235</v>
      </c>
      <c r="B47" s="77" t="s">
        <v>32</v>
      </c>
      <c r="C47" s="67" t="s">
        <v>258</v>
      </c>
      <c r="D47" s="78" t="s">
        <v>257</v>
      </c>
      <c r="E47" s="79" t="s">
        <v>16</v>
      </c>
      <c r="F47" s="160">
        <f>'MEMORIAL DE CALCULO'!G53</f>
        <v>73.819999999999993</v>
      </c>
      <c r="G47" s="84">
        <v>99.24</v>
      </c>
      <c r="H47" s="84">
        <f t="shared" si="19"/>
        <v>121.53922799999998</v>
      </c>
      <c r="I47" s="200">
        <f t="shared" ref="I47:I54" si="26">F47*H47</f>
        <v>8972.0258109599981</v>
      </c>
    </row>
    <row r="48" spans="1:9" ht="29.25" customHeight="1" x14ac:dyDescent="0.25">
      <c r="A48" s="147" t="s">
        <v>236</v>
      </c>
      <c r="B48" s="77" t="s">
        <v>32</v>
      </c>
      <c r="C48" s="67" t="s">
        <v>72</v>
      </c>
      <c r="D48" s="78" t="s">
        <v>70</v>
      </c>
      <c r="E48" s="79" t="s">
        <v>16</v>
      </c>
      <c r="F48" s="160">
        <f>'MEMORIAL DE CALCULO'!G54</f>
        <v>73.81</v>
      </c>
      <c r="G48" s="84">
        <v>15.33</v>
      </c>
      <c r="H48" s="84">
        <f t="shared" si="19"/>
        <v>18.774650999999999</v>
      </c>
      <c r="I48" s="200">
        <f t="shared" si="26"/>
        <v>1385.75699031</v>
      </c>
    </row>
    <row r="49" spans="1:9" ht="29.25" customHeight="1" x14ac:dyDescent="0.25">
      <c r="A49" s="147" t="s">
        <v>237</v>
      </c>
      <c r="B49" s="77" t="s">
        <v>32</v>
      </c>
      <c r="C49" s="67" t="s">
        <v>126</v>
      </c>
      <c r="D49" s="78" t="s">
        <v>114</v>
      </c>
      <c r="E49" s="79" t="s">
        <v>16</v>
      </c>
      <c r="F49" s="160">
        <f>'MEMORIAL DE CALCULO'!G55</f>
        <v>73.81</v>
      </c>
      <c r="G49" s="84">
        <v>7.67</v>
      </c>
      <c r="H49" s="84">
        <f t="shared" si="19"/>
        <v>9.3934489999999986</v>
      </c>
      <c r="I49" s="200">
        <f t="shared" si="26"/>
        <v>693.33047068999997</v>
      </c>
    </row>
    <row r="50" spans="1:9" ht="29.25" customHeight="1" x14ac:dyDescent="0.25">
      <c r="A50" s="147" t="s">
        <v>238</v>
      </c>
      <c r="B50" s="77" t="s">
        <v>32</v>
      </c>
      <c r="C50" s="67" t="s">
        <v>127</v>
      </c>
      <c r="D50" s="78" t="s">
        <v>115</v>
      </c>
      <c r="E50" s="79" t="s">
        <v>16</v>
      </c>
      <c r="F50" s="160">
        <f>'MEMORIAL DE CALCULO'!G56</f>
        <v>73.81</v>
      </c>
      <c r="G50" s="84">
        <v>30.16</v>
      </c>
      <c r="H50" s="84">
        <f t="shared" si="19"/>
        <v>36.936951999999998</v>
      </c>
      <c r="I50" s="200">
        <f t="shared" si="26"/>
        <v>2726.3164271199998</v>
      </c>
    </row>
    <row r="51" spans="1:9" ht="29.25" customHeight="1" x14ac:dyDescent="0.25">
      <c r="A51" s="147" t="s">
        <v>239</v>
      </c>
      <c r="B51" s="77" t="s">
        <v>32</v>
      </c>
      <c r="C51" s="67" t="s">
        <v>128</v>
      </c>
      <c r="D51" s="78" t="s">
        <v>116</v>
      </c>
      <c r="E51" s="79" t="s">
        <v>16</v>
      </c>
      <c r="F51" s="160">
        <f>'MEMORIAL DE CALCULO'!G57</f>
        <v>73.81</v>
      </c>
      <c r="G51" s="84">
        <v>37.479999999999997</v>
      </c>
      <c r="H51" s="84">
        <f t="shared" si="19"/>
        <v>45.901755999999992</v>
      </c>
      <c r="I51" s="200">
        <f t="shared" si="26"/>
        <v>3388.0086103599997</v>
      </c>
    </row>
    <row r="52" spans="1:9" ht="29.25" customHeight="1" x14ac:dyDescent="0.25">
      <c r="A52" s="147" t="s">
        <v>240</v>
      </c>
      <c r="B52" s="77" t="s">
        <v>32</v>
      </c>
      <c r="C52" s="67" t="s">
        <v>129</v>
      </c>
      <c r="D52" s="78" t="s">
        <v>117</v>
      </c>
      <c r="E52" s="79" t="s">
        <v>61</v>
      </c>
      <c r="F52" s="160">
        <f>'MEMORIAL DE CALCULO'!G58</f>
        <v>29.273999999999997</v>
      </c>
      <c r="G52" s="84">
        <v>21.19</v>
      </c>
      <c r="H52" s="84">
        <f t="shared" si="19"/>
        <v>25.951392999999999</v>
      </c>
      <c r="I52" s="200">
        <f t="shared" si="26"/>
        <v>759.70107868199989</v>
      </c>
    </row>
    <row r="53" spans="1:9" ht="24.95" customHeight="1" x14ac:dyDescent="0.25">
      <c r="A53" s="147" t="s">
        <v>241</v>
      </c>
      <c r="B53" s="77" t="s">
        <v>32</v>
      </c>
      <c r="C53" s="67" t="s">
        <v>130</v>
      </c>
      <c r="D53" s="78" t="s">
        <v>118</v>
      </c>
      <c r="E53" s="79" t="s">
        <v>16</v>
      </c>
      <c r="F53" s="160">
        <f>'MEMORIAL DE CALCULO'!G59</f>
        <v>48.79</v>
      </c>
      <c r="G53" s="84">
        <v>19.59</v>
      </c>
      <c r="H53" s="84">
        <f t="shared" si="19"/>
        <v>23.991872999999998</v>
      </c>
      <c r="I53" s="200">
        <f t="shared" si="26"/>
        <v>1170.5634836699999</v>
      </c>
    </row>
    <row r="54" spans="1:9" ht="24.95" customHeight="1" thickBot="1" x14ac:dyDescent="0.3">
      <c r="A54" s="146" t="s">
        <v>242</v>
      </c>
      <c r="B54" s="77" t="s">
        <v>32</v>
      </c>
      <c r="C54" s="67" t="s">
        <v>131</v>
      </c>
      <c r="D54" s="78" t="s">
        <v>119</v>
      </c>
      <c r="E54" s="79" t="s">
        <v>18</v>
      </c>
      <c r="F54" s="160">
        <f>'MEMORIAL DE CALCULO'!G60</f>
        <v>65</v>
      </c>
      <c r="G54" s="84">
        <v>57.76</v>
      </c>
      <c r="H54" s="84">
        <f t="shared" si="19"/>
        <v>70.738671999999994</v>
      </c>
      <c r="I54" s="200">
        <f t="shared" si="26"/>
        <v>4598.01368</v>
      </c>
    </row>
    <row r="55" spans="1:9" ht="24.95" customHeight="1" thickBot="1" x14ac:dyDescent="0.3">
      <c r="A55" s="101" t="s">
        <v>89</v>
      </c>
      <c r="B55" s="50"/>
      <c r="C55" s="37"/>
      <c r="D55" s="40" t="s">
        <v>120</v>
      </c>
      <c r="E55" s="41"/>
      <c r="F55" s="41"/>
      <c r="G55" s="104" t="s">
        <v>17</v>
      </c>
      <c r="H55" s="104" t="s">
        <v>17</v>
      </c>
      <c r="I55" s="38">
        <f>I56</f>
        <v>8142.8674148999989</v>
      </c>
    </row>
    <row r="56" spans="1:9" ht="24.95" customHeight="1" thickBot="1" x14ac:dyDescent="0.3">
      <c r="A56" s="148" t="s">
        <v>243</v>
      </c>
      <c r="B56" s="98" t="s">
        <v>32</v>
      </c>
      <c r="C56" s="66" t="s">
        <v>132</v>
      </c>
      <c r="D56" s="73" t="s">
        <v>121</v>
      </c>
      <c r="E56" s="74" t="s">
        <v>16</v>
      </c>
      <c r="F56" s="161">
        <f>'MEMORIAL DE CALCULO'!G62</f>
        <v>156.15</v>
      </c>
      <c r="G56" s="81">
        <v>42.58</v>
      </c>
      <c r="H56" s="81">
        <f t="shared" si="19"/>
        <v>52.147725999999992</v>
      </c>
      <c r="I56" s="105">
        <f t="shared" ref="I56" si="27">F56*H56</f>
        <v>8142.8674148999989</v>
      </c>
    </row>
    <row r="57" spans="1:9" ht="24.95" customHeight="1" thickBot="1" x14ac:dyDescent="0.3">
      <c r="A57" s="101" t="s">
        <v>244</v>
      </c>
      <c r="B57" s="50"/>
      <c r="C57" s="37"/>
      <c r="D57" s="40" t="s">
        <v>122</v>
      </c>
      <c r="E57" s="41"/>
      <c r="F57" s="41"/>
      <c r="G57" s="104" t="s">
        <v>17</v>
      </c>
      <c r="H57" s="104" t="s">
        <v>17</v>
      </c>
      <c r="I57" s="38">
        <f>I58</f>
        <v>35610.177418979998</v>
      </c>
    </row>
    <row r="58" spans="1:9" ht="24.95" customHeight="1" thickBot="1" x14ac:dyDescent="0.3">
      <c r="A58" s="148" t="s">
        <v>245</v>
      </c>
      <c r="B58" s="98" t="s">
        <v>32</v>
      </c>
      <c r="C58" s="66" t="s">
        <v>130</v>
      </c>
      <c r="D58" s="75" t="s">
        <v>118</v>
      </c>
      <c r="E58" s="76" t="s">
        <v>16</v>
      </c>
      <c r="F58" s="161">
        <f>'MEMORIAL DE CALCULO'!G64</f>
        <v>1484.26</v>
      </c>
      <c r="G58" s="81">
        <v>19.59</v>
      </c>
      <c r="H58" s="81">
        <f t="shared" si="19"/>
        <v>23.991872999999998</v>
      </c>
      <c r="I58" s="105">
        <f t="shared" ref="I58" si="28">F58*H58</f>
        <v>35610.177418979998</v>
      </c>
    </row>
    <row r="59" spans="1:9" ht="24.95" customHeight="1" thickBot="1" x14ac:dyDescent="0.3">
      <c r="A59" s="101" t="s">
        <v>246</v>
      </c>
      <c r="B59" s="50"/>
      <c r="C59" s="37"/>
      <c r="D59" s="40" t="s">
        <v>123</v>
      </c>
      <c r="E59" s="41"/>
      <c r="F59" s="41"/>
      <c r="G59" s="104" t="s">
        <v>17</v>
      </c>
      <c r="H59" s="104" t="s">
        <v>17</v>
      </c>
      <c r="I59" s="38">
        <f>I60</f>
        <v>1501.7148929999998</v>
      </c>
    </row>
    <row r="60" spans="1:9" ht="24.95" customHeight="1" thickBot="1" x14ac:dyDescent="0.3">
      <c r="A60" s="148" t="s">
        <v>247</v>
      </c>
      <c r="B60" s="98" t="s">
        <v>32</v>
      </c>
      <c r="C60" s="66" t="s">
        <v>133</v>
      </c>
      <c r="D60" s="75" t="s">
        <v>124</v>
      </c>
      <c r="E60" s="76" t="s">
        <v>16</v>
      </c>
      <c r="F60" s="161">
        <f>'MEMORIAL DE CALCULO'!G66</f>
        <v>4.2</v>
      </c>
      <c r="G60" s="81">
        <v>291.95</v>
      </c>
      <c r="H60" s="81">
        <f t="shared" si="19"/>
        <v>357.55116499999997</v>
      </c>
      <c r="I60" s="105">
        <f t="shared" ref="I60" si="29">F60*H60</f>
        <v>1501.7148929999998</v>
      </c>
    </row>
    <row r="61" spans="1:9" ht="24.95" customHeight="1" thickBot="1" x14ac:dyDescent="0.3">
      <c r="A61" s="101" t="s">
        <v>248</v>
      </c>
      <c r="B61" s="50"/>
      <c r="C61" s="37"/>
      <c r="D61" s="40" t="s">
        <v>134</v>
      </c>
      <c r="E61" s="41"/>
      <c r="F61" s="41"/>
      <c r="G61" s="104" t="s">
        <v>17</v>
      </c>
      <c r="H61" s="104" t="s">
        <v>17</v>
      </c>
      <c r="I61" s="38">
        <f>SUM(I62:I65)</f>
        <v>25180.395361999996</v>
      </c>
    </row>
    <row r="62" spans="1:9" ht="24.95" customHeight="1" x14ac:dyDescent="0.25">
      <c r="A62" s="148" t="s">
        <v>249</v>
      </c>
      <c r="B62" s="98" t="s">
        <v>32</v>
      </c>
      <c r="C62" s="66" t="s">
        <v>135</v>
      </c>
      <c r="D62" s="75" t="s">
        <v>136</v>
      </c>
      <c r="E62" s="76" t="s">
        <v>137</v>
      </c>
      <c r="F62" s="161">
        <f>'MEMORIAL DE CALCULO'!G68</f>
        <v>2</v>
      </c>
      <c r="G62" s="81">
        <v>5798.08</v>
      </c>
      <c r="H62" s="81">
        <f t="shared" si="19"/>
        <v>7100.9085759999989</v>
      </c>
      <c r="I62" s="105">
        <f t="shared" ref="I62" si="30">F62*H62</f>
        <v>14201.817151999998</v>
      </c>
    </row>
    <row r="63" spans="1:9" ht="24.95" customHeight="1" x14ac:dyDescent="0.25">
      <c r="A63" s="147" t="s">
        <v>250</v>
      </c>
      <c r="B63" s="98" t="s">
        <v>32</v>
      </c>
      <c r="C63" s="67" t="s">
        <v>206</v>
      </c>
      <c r="D63" s="78" t="s">
        <v>205</v>
      </c>
      <c r="E63" s="76" t="s">
        <v>137</v>
      </c>
      <c r="F63" s="160">
        <v>1</v>
      </c>
      <c r="G63" s="84">
        <v>3101.43</v>
      </c>
      <c r="H63" s="81">
        <f t="shared" ref="H63:H65" si="31">G63*(1+$E$2)</f>
        <v>3798.3213209999994</v>
      </c>
      <c r="I63" s="105">
        <f t="shared" ref="I63:I65" si="32">F63*H63</f>
        <v>3798.3213209999994</v>
      </c>
    </row>
    <row r="64" spans="1:9" ht="24.95" customHeight="1" x14ac:dyDescent="0.25">
      <c r="A64" s="221" t="s">
        <v>251</v>
      </c>
      <c r="B64" s="98" t="s">
        <v>32</v>
      </c>
      <c r="C64" s="68" t="s">
        <v>208</v>
      </c>
      <c r="D64" s="127" t="s">
        <v>207</v>
      </c>
      <c r="E64" s="76" t="s">
        <v>137</v>
      </c>
      <c r="F64" s="201">
        <v>1</v>
      </c>
      <c r="G64" s="85">
        <v>1917.73</v>
      </c>
      <c r="H64" s="81">
        <f t="shared" si="31"/>
        <v>2348.6439309999996</v>
      </c>
      <c r="I64" s="105">
        <f t="shared" si="32"/>
        <v>2348.6439309999996</v>
      </c>
    </row>
    <row r="65" spans="1:9" ht="24.95" customHeight="1" thickBot="1" x14ac:dyDescent="0.3">
      <c r="A65" s="221" t="s">
        <v>252</v>
      </c>
      <c r="B65" s="98" t="s">
        <v>32</v>
      </c>
      <c r="C65" s="68" t="s">
        <v>210</v>
      </c>
      <c r="D65" s="127" t="s">
        <v>209</v>
      </c>
      <c r="E65" s="76" t="s">
        <v>137</v>
      </c>
      <c r="F65" s="201">
        <v>1</v>
      </c>
      <c r="G65" s="85">
        <v>3945.14</v>
      </c>
      <c r="H65" s="81">
        <f t="shared" si="31"/>
        <v>4831.6129579999997</v>
      </c>
      <c r="I65" s="105">
        <f t="shared" si="32"/>
        <v>4831.6129579999997</v>
      </c>
    </row>
    <row r="66" spans="1:9" ht="24.95" customHeight="1" thickBot="1" x14ac:dyDescent="0.3">
      <c r="A66" s="238" t="s">
        <v>9</v>
      </c>
      <c r="B66" s="239"/>
      <c r="C66" s="239"/>
      <c r="D66" s="239"/>
      <c r="E66" s="239"/>
      <c r="F66" s="240"/>
      <c r="G66" s="202"/>
      <c r="H66" s="202"/>
      <c r="I66" s="203">
        <f>I34+I28+I15+I11+I6</f>
        <v>1196542.9128726476</v>
      </c>
    </row>
    <row r="67" spans="1:9" ht="34.5" customHeight="1" x14ac:dyDescent="0.25">
      <c r="A67" s="204"/>
      <c r="B67" s="205"/>
      <c r="C67" s="205"/>
      <c r="D67" s="227"/>
      <c r="E67" s="243" t="s">
        <v>285</v>
      </c>
      <c r="F67" s="243"/>
      <c r="G67" s="243"/>
      <c r="H67" s="243"/>
      <c r="I67" s="244"/>
    </row>
    <row r="68" spans="1:9" ht="21" customHeight="1" x14ac:dyDescent="0.25">
      <c r="A68" s="230"/>
      <c r="B68" s="231"/>
      <c r="C68" s="231"/>
      <c r="D68" s="231"/>
      <c r="E68" s="234"/>
      <c r="F68" s="234"/>
      <c r="G68" s="234"/>
      <c r="H68" s="234"/>
      <c r="I68" s="235"/>
    </row>
    <row r="69" spans="1:9" ht="13.5" customHeight="1" x14ac:dyDescent="0.25">
      <c r="A69" s="241" t="s">
        <v>284</v>
      </c>
      <c r="B69" s="242"/>
      <c r="C69" s="242"/>
      <c r="D69" s="242"/>
      <c r="E69" s="234" t="s">
        <v>212</v>
      </c>
      <c r="F69" s="234"/>
      <c r="G69" s="234"/>
      <c r="H69" s="234"/>
      <c r="I69" s="235"/>
    </row>
    <row r="70" spans="1:9" ht="17.25" customHeight="1" x14ac:dyDescent="0.25">
      <c r="A70" s="241" t="s">
        <v>211</v>
      </c>
      <c r="B70" s="242"/>
      <c r="C70" s="242"/>
      <c r="D70" s="242"/>
      <c r="E70" s="234" t="s">
        <v>213</v>
      </c>
      <c r="F70" s="234"/>
      <c r="G70" s="234"/>
      <c r="H70" s="234"/>
      <c r="I70" s="235"/>
    </row>
    <row r="71" spans="1:9" ht="15.75" customHeight="1" x14ac:dyDescent="0.25">
      <c r="A71" s="222"/>
      <c r="B71" s="206"/>
      <c r="C71" s="206"/>
      <c r="D71" s="206"/>
      <c r="E71" s="234" t="s">
        <v>214</v>
      </c>
      <c r="F71" s="234"/>
      <c r="G71" s="234"/>
      <c r="H71" s="234"/>
      <c r="I71" s="235"/>
    </row>
    <row r="72" spans="1:9" ht="27.75" customHeight="1" thickBot="1" x14ac:dyDescent="0.3">
      <c r="A72" s="232"/>
      <c r="B72" s="233"/>
      <c r="C72" s="233"/>
      <c r="D72" s="233"/>
      <c r="E72" s="236" t="s">
        <v>201</v>
      </c>
      <c r="F72" s="236"/>
      <c r="G72" s="236"/>
      <c r="H72" s="236"/>
      <c r="I72" s="237"/>
    </row>
    <row r="73" spans="1:9" ht="24.95" customHeight="1" x14ac:dyDescent="0.25"/>
    <row r="74" spans="1:9" ht="24.95" customHeight="1" x14ac:dyDescent="0.25"/>
    <row r="75" spans="1:9" ht="24.95" customHeight="1" x14ac:dyDescent="0.25"/>
    <row r="76" spans="1:9" ht="24.95" customHeight="1" x14ac:dyDescent="0.25"/>
    <row r="77" spans="1:9" ht="24.95" customHeight="1" x14ac:dyDescent="0.25"/>
    <row r="78" spans="1:9" ht="24.95" customHeight="1" x14ac:dyDescent="0.25"/>
    <row r="79" spans="1:9" ht="24.95" customHeight="1" x14ac:dyDescent="0.25"/>
    <row r="80" spans="1:9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  <row r="89" ht="24.95" customHeight="1" x14ac:dyDescent="0.25"/>
    <row r="90" ht="24.95" customHeight="1" x14ac:dyDescent="0.25"/>
    <row r="91" ht="24.95" customHeight="1" x14ac:dyDescent="0.25"/>
    <row r="92" ht="24.95" customHeight="1" x14ac:dyDescent="0.25"/>
    <row r="93" ht="24.95" customHeight="1" x14ac:dyDescent="0.25"/>
    <row r="94" ht="24.95" customHeight="1" x14ac:dyDescent="0.25"/>
    <row r="95" ht="24.95" customHeight="1" x14ac:dyDescent="0.25"/>
    <row r="96" ht="24.95" customHeight="1" x14ac:dyDescent="0.25"/>
    <row r="97" ht="24.95" customHeight="1" x14ac:dyDescent="0.25"/>
    <row r="98" ht="24.95" customHeight="1" x14ac:dyDescent="0.25"/>
    <row r="99" ht="24.95" customHeight="1" x14ac:dyDescent="0.25"/>
    <row r="100" ht="24.95" customHeight="1" x14ac:dyDescent="0.25"/>
    <row r="101" ht="24.95" customHeight="1" x14ac:dyDescent="0.25"/>
    <row r="102" ht="24.95" customHeight="1" x14ac:dyDescent="0.25"/>
    <row r="103" ht="24.95" customHeight="1" x14ac:dyDescent="0.25"/>
    <row r="104" ht="24.95" customHeight="1" x14ac:dyDescent="0.25"/>
    <row r="105" ht="24.95" customHeight="1" x14ac:dyDescent="0.25"/>
    <row r="106" ht="24.95" customHeight="1" x14ac:dyDescent="0.25"/>
    <row r="107" ht="24.95" customHeight="1" x14ac:dyDescent="0.25"/>
    <row r="108" ht="24.95" customHeight="1" x14ac:dyDescent="0.25"/>
    <row r="109" ht="24.95" customHeight="1" x14ac:dyDescent="0.25"/>
    <row r="110" ht="24.95" customHeight="1" x14ac:dyDescent="0.25"/>
    <row r="111" ht="24.95" customHeight="1" x14ac:dyDescent="0.25"/>
    <row r="112" ht="24.95" customHeight="1" x14ac:dyDescent="0.25"/>
    <row r="113" ht="24.95" customHeight="1" x14ac:dyDescent="0.25"/>
    <row r="114" ht="24.95" customHeight="1" x14ac:dyDescent="0.25"/>
    <row r="115" ht="24.95" customHeight="1" x14ac:dyDescent="0.25"/>
    <row r="116" ht="24.95" customHeight="1" x14ac:dyDescent="0.25"/>
    <row r="117" ht="24.95" customHeight="1" x14ac:dyDescent="0.25"/>
  </sheetData>
  <mergeCells count="26">
    <mergeCell ref="D15:F15"/>
    <mergeCell ref="D28:F28"/>
    <mergeCell ref="D34:F34"/>
    <mergeCell ref="D6:F6"/>
    <mergeCell ref="D11:F11"/>
    <mergeCell ref="A1:B4"/>
    <mergeCell ref="C3:C4"/>
    <mergeCell ref="D3:D4"/>
    <mergeCell ref="E3:F4"/>
    <mergeCell ref="C2:D2"/>
    <mergeCell ref="C1:I1"/>
    <mergeCell ref="E2:F2"/>
    <mergeCell ref="H2:I2"/>
    <mergeCell ref="H3:I3"/>
    <mergeCell ref="H4:I4"/>
    <mergeCell ref="A68:D68"/>
    <mergeCell ref="A72:D72"/>
    <mergeCell ref="E68:I68"/>
    <mergeCell ref="E72:I72"/>
    <mergeCell ref="A66:F66"/>
    <mergeCell ref="A69:D69"/>
    <mergeCell ref="A70:D70"/>
    <mergeCell ref="E69:I69"/>
    <mergeCell ref="E70:I70"/>
    <mergeCell ref="E71:I71"/>
    <mergeCell ref="E67:I67"/>
  </mergeCells>
  <conditionalFormatting sqref="D17:E17 D20:E20 D29:E32 D43:E54 D33">
    <cfRule type="expression" dxfId="99" priority="93">
      <formula>IF($L17="I",TRUE,FALSE)</formula>
    </cfRule>
    <cfRule type="expression" dxfId="98" priority="94">
      <formula>IF($L17="T",TRUE,FALSE)</formula>
    </cfRule>
  </conditionalFormatting>
  <conditionalFormatting sqref="D12">
    <cfRule type="expression" dxfId="97" priority="89">
      <formula>IF($L12="I",TRUE,FALSE)</formula>
    </cfRule>
    <cfRule type="expression" dxfId="96" priority="90">
      <formula>IF($L12="T",TRUE,FALSE)</formula>
    </cfRule>
  </conditionalFormatting>
  <conditionalFormatting sqref="D13:E13">
    <cfRule type="expression" dxfId="95" priority="87">
      <formula>IF($L13="I",TRUE,FALSE)</formula>
    </cfRule>
    <cfRule type="expression" dxfId="94" priority="88">
      <formula>IF($L13="T",TRUE,FALSE)</formula>
    </cfRule>
  </conditionalFormatting>
  <conditionalFormatting sqref="D14:E14">
    <cfRule type="expression" dxfId="93" priority="85">
      <formula>IF($L14="I",TRUE,FALSE)</formula>
    </cfRule>
    <cfRule type="expression" dxfId="92" priority="86">
      <formula>IF($L14="T",TRUE,FALSE)</formula>
    </cfRule>
  </conditionalFormatting>
  <conditionalFormatting sqref="D23:E24">
    <cfRule type="expression" dxfId="91" priority="59">
      <formula>IF($L23="I",TRUE,FALSE)</formula>
    </cfRule>
    <cfRule type="expression" dxfId="90" priority="60">
      <formula>IF($L23="T",TRUE,FALSE)</formula>
    </cfRule>
  </conditionalFormatting>
  <conditionalFormatting sqref="D26:E27">
    <cfRule type="expression" dxfId="89" priority="55">
      <formula>IF($L26="I",TRUE,FALSE)</formula>
    </cfRule>
    <cfRule type="expression" dxfId="88" priority="56">
      <formula>IF($L26="T",TRUE,FALSE)</formula>
    </cfRule>
  </conditionalFormatting>
  <conditionalFormatting sqref="D38:E38 D41:E41">
    <cfRule type="expression" dxfId="87" priority="43">
      <formula>IF($L38="I",TRUE,FALSE)</formula>
    </cfRule>
    <cfRule type="expression" dxfId="86" priority="44">
      <formula>IF($L38="T",TRUE,FALSE)</formula>
    </cfRule>
  </conditionalFormatting>
  <conditionalFormatting sqref="D36">
    <cfRule type="expression" dxfId="85" priority="47">
      <formula>IF($L36="I",TRUE,FALSE)</formula>
    </cfRule>
    <cfRule type="expression" dxfId="84" priority="48">
      <formula>IF($L36="T",TRUE,FALSE)</formula>
    </cfRule>
  </conditionalFormatting>
  <conditionalFormatting sqref="D40:E40">
    <cfRule type="expression" dxfId="83" priority="39">
      <formula>IF($L40="I",TRUE,FALSE)</formula>
    </cfRule>
    <cfRule type="expression" dxfId="82" priority="40">
      <formula>IF($L40="T",TRUE,FALSE)</formula>
    </cfRule>
  </conditionalFormatting>
  <conditionalFormatting sqref="D62:E65">
    <cfRule type="expression" dxfId="81" priority="15">
      <formula>IF($L62="I",TRUE,FALSE)</formula>
    </cfRule>
    <cfRule type="expression" dxfId="80" priority="16">
      <formula>IF($L62="T",TRUE,FALSE)</formula>
    </cfRule>
  </conditionalFormatting>
  <conditionalFormatting sqref="D56:E56">
    <cfRule type="expression" dxfId="79" priority="29">
      <formula>IF($L56="I",TRUE,FALSE)</formula>
    </cfRule>
    <cfRule type="expression" dxfId="78" priority="30">
      <formula>IF($L56="T",TRUE,FALSE)</formula>
    </cfRule>
  </conditionalFormatting>
  <conditionalFormatting sqref="D58:E58">
    <cfRule type="expression" dxfId="77" priority="25">
      <formula>IF($L58="I",TRUE,FALSE)</formula>
    </cfRule>
    <cfRule type="expression" dxfId="76" priority="26">
      <formula>IF($L58="T",TRUE,FALSE)</formula>
    </cfRule>
  </conditionalFormatting>
  <conditionalFormatting sqref="D60:E60">
    <cfRule type="expression" dxfId="75" priority="21">
      <formula>IF($L60="I",TRUE,FALSE)</formula>
    </cfRule>
    <cfRule type="expression" dxfId="74" priority="22">
      <formula>IF($L60="T",TRUE,FALSE)</formula>
    </cfRule>
  </conditionalFormatting>
  <conditionalFormatting sqref="D19">
    <cfRule type="expression" dxfId="73" priority="11">
      <formula>IF($L19="I",TRUE,FALSE)</formula>
    </cfRule>
    <cfRule type="expression" dxfId="72" priority="12">
      <formula>IF($L19="T",TRUE,FALSE)</formula>
    </cfRule>
  </conditionalFormatting>
  <conditionalFormatting sqref="D22:E22">
    <cfRule type="expression" dxfId="71" priority="7">
      <formula>IF($L22="I",TRUE,FALSE)</formula>
    </cfRule>
    <cfRule type="expression" dxfId="70" priority="8">
      <formula>IF($L22="T",TRUE,FALSE)</formula>
    </cfRule>
  </conditionalFormatting>
  <conditionalFormatting sqref="E36">
    <cfRule type="expression" dxfId="69" priority="5">
      <formula>IF($L36="I",TRUE,FALSE)</formula>
    </cfRule>
    <cfRule type="expression" dxfId="68" priority="6">
      <formula>IF($L36="T",TRUE,FALSE)</formula>
    </cfRule>
  </conditionalFormatting>
  <conditionalFormatting sqref="E33">
    <cfRule type="expression" dxfId="67" priority="3">
      <formula>IF($L33="I",TRUE,FALSE)</formula>
    </cfRule>
    <cfRule type="expression" dxfId="66" priority="4">
      <formula>IF($L33="T",TRUE,FALSE)</formula>
    </cfRule>
  </conditionalFormatting>
  <pageMargins left="0.23622047244094491" right="0.23622047244094491" top="0.74803149606299213" bottom="0.74803149606299213" header="0.31496062992125984" footer="0.31496062992125984"/>
  <pageSetup paperSize="9" scale="72" fitToHeight="3" orientation="landscape" horizontalDpi="1200" verticalDpi="12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75"/>
  <sheetViews>
    <sheetView topLeftCell="A19" zoomScaleNormal="100" workbookViewId="0">
      <selection activeCell="L9" sqref="L9"/>
    </sheetView>
  </sheetViews>
  <sheetFormatPr defaultColWidth="9.140625" defaultRowHeight="12.75" x14ac:dyDescent="0.2"/>
  <cols>
    <col min="1" max="1" width="2.85546875" style="5" customWidth="1"/>
    <col min="2" max="2" width="4.7109375" style="5" customWidth="1"/>
    <col min="3" max="3" width="10.42578125" style="5" customWidth="1"/>
    <col min="4" max="4" width="13.7109375" style="6" customWidth="1"/>
    <col min="5" max="5" width="56.140625" style="7" customWidth="1"/>
    <col min="6" max="6" width="8" style="8" customWidth="1"/>
    <col min="7" max="7" width="7.85546875" style="9" customWidth="1"/>
    <col min="8" max="8" width="16.7109375" style="179" customWidth="1"/>
    <col min="9" max="9" width="29.5703125" style="137" customWidth="1"/>
    <col min="10" max="10" width="11.5703125" style="9" customWidth="1"/>
    <col min="11" max="11" width="9.7109375" style="10" customWidth="1"/>
    <col min="12" max="12" width="29.28515625" style="5" customWidth="1"/>
    <col min="13" max="13" width="9.140625" style="5"/>
    <col min="14" max="14" width="9.5703125" style="5" customWidth="1"/>
    <col min="15" max="16384" width="9.140625" style="5"/>
  </cols>
  <sheetData>
    <row r="1" spans="2:13" ht="13.5" thickBot="1" x14ac:dyDescent="0.25"/>
    <row r="2" spans="2:13" customFormat="1" ht="21" customHeight="1" thickBot="1" x14ac:dyDescent="0.3">
      <c r="B2" s="11"/>
      <c r="C2" s="269"/>
      <c r="D2" s="278"/>
      <c r="E2" s="280" t="s">
        <v>20</v>
      </c>
      <c r="F2" s="281"/>
      <c r="G2" s="281"/>
      <c r="H2" s="281"/>
      <c r="I2" s="282"/>
      <c r="J2" s="11"/>
    </row>
    <row r="3" spans="2:13" customFormat="1" ht="75" customHeight="1" thickBot="1" x14ac:dyDescent="0.3">
      <c r="B3" s="11"/>
      <c r="C3" s="271"/>
      <c r="D3" s="279"/>
      <c r="E3" s="283" t="s">
        <v>142</v>
      </c>
      <c r="F3" s="284"/>
      <c r="G3" s="284"/>
      <c r="H3" s="284"/>
      <c r="I3" s="138" t="s">
        <v>143</v>
      </c>
      <c r="J3" s="11"/>
    </row>
    <row r="4" spans="2:13" customFormat="1" ht="15.75" customHeight="1" thickBot="1" x14ac:dyDescent="0.3">
      <c r="B4" s="11"/>
      <c r="C4" s="271"/>
      <c r="D4" s="279"/>
      <c r="E4" s="285" t="s">
        <v>144</v>
      </c>
      <c r="F4" s="286"/>
      <c r="G4" s="286"/>
      <c r="H4" s="287"/>
      <c r="I4" s="288"/>
      <c r="J4" s="11"/>
    </row>
    <row r="5" spans="2:13" customFormat="1" ht="19.5" customHeight="1" x14ac:dyDescent="0.25">
      <c r="B5" s="11"/>
      <c r="C5" s="289" t="s">
        <v>146</v>
      </c>
      <c r="D5" s="290"/>
      <c r="E5" s="290"/>
      <c r="F5" s="290"/>
      <c r="G5" s="291"/>
      <c r="H5" s="180" t="s">
        <v>21</v>
      </c>
      <c r="I5" s="139" t="s">
        <v>22</v>
      </c>
      <c r="J5" s="11"/>
    </row>
    <row r="6" spans="2:13" customFormat="1" ht="14.25" customHeight="1" thickBot="1" x14ac:dyDescent="0.3">
      <c r="B6" s="11"/>
      <c r="C6" s="292"/>
      <c r="D6" s="293"/>
      <c r="E6" s="293"/>
      <c r="F6" s="293"/>
      <c r="G6" s="294"/>
      <c r="H6" s="181">
        <v>22.47</v>
      </c>
      <c r="I6" s="140">
        <v>45139</v>
      </c>
      <c r="J6" s="11"/>
    </row>
    <row r="7" spans="2:13" customFormat="1" ht="16.5" customHeight="1" thickBot="1" x14ac:dyDescent="0.3">
      <c r="B7" s="11"/>
      <c r="C7" s="295" t="s">
        <v>23</v>
      </c>
      <c r="D7" s="296"/>
      <c r="E7" s="296"/>
      <c r="F7" s="297"/>
      <c r="G7" s="297"/>
      <c r="H7" s="297"/>
      <c r="I7" s="298"/>
      <c r="J7" s="11"/>
    </row>
    <row r="8" spans="2:13" customFormat="1" ht="21.75" customHeight="1" x14ac:dyDescent="0.25">
      <c r="B8" s="11"/>
      <c r="C8" s="267" t="s">
        <v>24</v>
      </c>
      <c r="D8" s="268"/>
      <c r="E8" s="112" t="s">
        <v>148</v>
      </c>
      <c r="F8" s="269" t="s">
        <v>25</v>
      </c>
      <c r="G8" s="270"/>
      <c r="H8" s="270"/>
      <c r="I8" s="275" t="s">
        <v>26</v>
      </c>
      <c r="J8" s="11"/>
    </row>
    <row r="9" spans="2:13" customFormat="1" ht="21.75" customHeight="1" x14ac:dyDescent="0.25">
      <c r="B9" s="11"/>
      <c r="C9" s="108"/>
      <c r="D9" s="109"/>
      <c r="E9" s="113" t="s">
        <v>147</v>
      </c>
      <c r="F9" s="271"/>
      <c r="G9" s="272"/>
      <c r="H9" s="272"/>
      <c r="I9" s="276"/>
      <c r="J9" s="11"/>
    </row>
    <row r="10" spans="2:13" customFormat="1" ht="21.75" customHeight="1" thickBot="1" x14ac:dyDescent="0.3">
      <c r="B10" s="11"/>
      <c r="C10" s="110"/>
      <c r="D10" s="111"/>
      <c r="E10" s="114"/>
      <c r="F10" s="273"/>
      <c r="G10" s="274"/>
      <c r="H10" s="274"/>
      <c r="I10" s="277"/>
      <c r="J10" s="11"/>
    </row>
    <row r="11" spans="2:13" s="13" customFormat="1" ht="18.75" customHeight="1" thickBot="1" x14ac:dyDescent="0.3">
      <c r="B11" s="12"/>
      <c r="C11" s="116" t="s">
        <v>12</v>
      </c>
      <c r="D11" s="117" t="s">
        <v>27</v>
      </c>
      <c r="E11" s="118" t="s">
        <v>28</v>
      </c>
      <c r="F11" s="119" t="s">
        <v>29</v>
      </c>
      <c r="G11" s="120" t="s">
        <v>5</v>
      </c>
      <c r="H11" s="299" t="s">
        <v>30</v>
      </c>
      <c r="I11" s="300"/>
      <c r="J11" s="12"/>
      <c r="K11"/>
    </row>
    <row r="12" spans="2:13" s="13" customFormat="1" ht="18.75" customHeight="1" thickBot="1" x14ac:dyDescent="0.3">
      <c r="B12" s="12"/>
      <c r="C12" s="36"/>
      <c r="D12" s="1" t="s">
        <v>37</v>
      </c>
      <c r="E12" s="265" t="s">
        <v>13</v>
      </c>
      <c r="F12" s="265"/>
      <c r="G12" s="265"/>
      <c r="H12" s="182"/>
      <c r="I12" s="141"/>
      <c r="J12" s="12"/>
      <c r="K12"/>
    </row>
    <row r="13" spans="2:13" s="13" customFormat="1" ht="18.75" customHeight="1" thickBot="1" x14ac:dyDescent="0.3">
      <c r="B13" s="12"/>
      <c r="C13" s="135" t="s">
        <v>35</v>
      </c>
      <c r="D13" s="136"/>
      <c r="E13" s="131" t="s">
        <v>41</v>
      </c>
      <c r="F13" s="132"/>
      <c r="G13" s="133"/>
      <c r="H13" s="183"/>
      <c r="I13" s="142"/>
      <c r="J13" s="12"/>
      <c r="K13"/>
    </row>
    <row r="14" spans="2:13" s="13" customFormat="1" ht="29.25" customHeight="1" thickBot="1" x14ac:dyDescent="0.3">
      <c r="B14" s="12"/>
      <c r="C14" s="55" t="s">
        <v>38</v>
      </c>
      <c r="D14" s="57" t="s">
        <v>11</v>
      </c>
      <c r="E14" s="72" t="s">
        <v>36</v>
      </c>
      <c r="F14" s="56" t="s">
        <v>16</v>
      </c>
      <c r="G14" s="225">
        <v>6</v>
      </c>
      <c r="H14" s="303" t="s">
        <v>149</v>
      </c>
      <c r="I14" s="304"/>
      <c r="J14" s="12"/>
      <c r="K14"/>
    </row>
    <row r="15" spans="2:13" s="17" customFormat="1" ht="16.5" thickBot="1" x14ac:dyDescent="0.3">
      <c r="B15" s="18"/>
      <c r="C15" s="135" t="s">
        <v>39</v>
      </c>
      <c r="D15" s="136"/>
      <c r="E15" s="131" t="s">
        <v>42</v>
      </c>
      <c r="F15" s="132"/>
      <c r="G15" s="134"/>
      <c r="H15" s="184"/>
      <c r="I15" s="150"/>
      <c r="J15" s="115"/>
      <c r="K15" s="19"/>
      <c r="L15" s="20"/>
      <c r="M15" s="15"/>
    </row>
    <row r="16" spans="2:13" s="17" customFormat="1" ht="34.5" customHeight="1" thickBot="1" x14ac:dyDescent="0.25">
      <c r="B16" s="18"/>
      <c r="C16" s="53" t="s">
        <v>40</v>
      </c>
      <c r="D16" s="29" t="s">
        <v>44</v>
      </c>
      <c r="E16" s="30" t="s">
        <v>43</v>
      </c>
      <c r="F16" s="54" t="s">
        <v>45</v>
      </c>
      <c r="G16" s="226">
        <v>18</v>
      </c>
      <c r="H16" s="305" t="s">
        <v>190</v>
      </c>
      <c r="I16" s="306"/>
      <c r="J16" s="21"/>
      <c r="K16" s="22"/>
    </row>
    <row r="17" spans="1:13" s="17" customFormat="1" ht="12.75" customHeight="1" thickBot="1" x14ac:dyDescent="0.3">
      <c r="A17" s="23"/>
      <c r="B17" s="24"/>
      <c r="C17" s="36"/>
      <c r="D17" s="1" t="s">
        <v>58</v>
      </c>
      <c r="E17" s="264" t="s">
        <v>46</v>
      </c>
      <c r="F17" s="265"/>
      <c r="G17" s="266"/>
      <c r="H17" s="185"/>
      <c r="I17" s="149"/>
      <c r="J17" s="26"/>
      <c r="K17" s="16"/>
      <c r="L17" s="25"/>
      <c r="M17" s="25"/>
    </row>
    <row r="18" spans="1:13" s="17" customFormat="1" ht="57" customHeight="1" x14ac:dyDescent="0.25">
      <c r="A18" s="23"/>
      <c r="B18" s="24"/>
      <c r="C18" s="151" t="s">
        <v>47</v>
      </c>
      <c r="D18" s="66" t="s">
        <v>48</v>
      </c>
      <c r="E18" s="152" t="s">
        <v>49</v>
      </c>
      <c r="F18" s="62" t="s">
        <v>16</v>
      </c>
      <c r="G18" s="89">
        <v>2450.7800000000002</v>
      </c>
      <c r="H18" s="307" t="s">
        <v>150</v>
      </c>
      <c r="I18" s="308"/>
      <c r="J18" s="26"/>
      <c r="K18" s="16"/>
      <c r="L18" s="27"/>
      <c r="M18" s="27"/>
    </row>
    <row r="19" spans="1:13" s="17" customFormat="1" ht="56.25" customHeight="1" x14ac:dyDescent="0.25">
      <c r="A19" s="23"/>
      <c r="B19" s="24"/>
      <c r="C19" s="153" t="s">
        <v>56</v>
      </c>
      <c r="D19" s="67" t="s">
        <v>50</v>
      </c>
      <c r="E19" s="78" t="s">
        <v>51</v>
      </c>
      <c r="F19" s="154" t="s">
        <v>52</v>
      </c>
      <c r="G19" s="31">
        <v>15</v>
      </c>
      <c r="H19" s="305" t="s">
        <v>151</v>
      </c>
      <c r="I19" s="306"/>
      <c r="J19" s="26"/>
      <c r="K19" s="16"/>
      <c r="L19" s="27"/>
      <c r="M19" s="27"/>
    </row>
    <row r="20" spans="1:13" s="17" customFormat="1" ht="82.5" customHeight="1" thickBot="1" x14ac:dyDescent="0.3">
      <c r="A20" s="23"/>
      <c r="B20" s="24"/>
      <c r="C20" s="53" t="s">
        <v>57</v>
      </c>
      <c r="D20" s="68" t="s">
        <v>55</v>
      </c>
      <c r="E20" s="127" t="s">
        <v>53</v>
      </c>
      <c r="F20" s="155" t="s">
        <v>54</v>
      </c>
      <c r="G20" s="31">
        <v>319.22000000000003</v>
      </c>
      <c r="H20" s="301" t="s">
        <v>152</v>
      </c>
      <c r="I20" s="302"/>
      <c r="J20" s="26"/>
      <c r="K20" s="16"/>
      <c r="L20" s="27"/>
      <c r="M20" s="27"/>
    </row>
    <row r="21" spans="1:13" ht="16.5" thickBot="1" x14ac:dyDescent="0.25">
      <c r="C21" s="42"/>
      <c r="D21" s="43" t="s">
        <v>59</v>
      </c>
      <c r="E21" s="264" t="s">
        <v>60</v>
      </c>
      <c r="F21" s="265"/>
      <c r="G21" s="266"/>
      <c r="H21" s="187"/>
      <c r="I21" s="144"/>
    </row>
    <row r="22" spans="1:13" ht="15.75" thickBot="1" x14ac:dyDescent="0.3">
      <c r="C22" s="100" t="s">
        <v>202</v>
      </c>
      <c r="D22" s="37"/>
      <c r="E22" s="121" t="s">
        <v>13</v>
      </c>
      <c r="F22" s="122"/>
      <c r="G22" s="123"/>
      <c r="H22" s="186"/>
      <c r="I22" s="143"/>
    </row>
    <row r="23" spans="1:13" ht="41.25" customHeight="1" thickBot="1" x14ac:dyDescent="0.25">
      <c r="C23" s="45" t="s">
        <v>218</v>
      </c>
      <c r="D23" s="66" t="s">
        <v>65</v>
      </c>
      <c r="E23" s="75" t="s">
        <v>66</v>
      </c>
      <c r="F23" s="76" t="s">
        <v>67</v>
      </c>
      <c r="G23" s="28">
        <v>224.9</v>
      </c>
      <c r="H23" s="307" t="s">
        <v>280</v>
      </c>
      <c r="I23" s="308"/>
    </row>
    <row r="24" spans="1:13" ht="15.75" thickBot="1" x14ac:dyDescent="0.3">
      <c r="C24" s="100" t="s">
        <v>62</v>
      </c>
      <c r="D24" s="37"/>
      <c r="E24" s="121" t="s">
        <v>191</v>
      </c>
      <c r="F24" s="122"/>
      <c r="G24" s="123"/>
      <c r="H24" s="186"/>
      <c r="I24" s="143"/>
    </row>
    <row r="25" spans="1:13" ht="162.75" customHeight="1" x14ac:dyDescent="0.2">
      <c r="C25" s="45" t="s">
        <v>219</v>
      </c>
      <c r="D25" s="189" t="str">
        <f>'PLANILHA ORÇAMENTARIA'!C19</f>
        <v>11.18.140</v>
      </c>
      <c r="E25" s="190" t="str">
        <f>'PLANILHA ORÇAMENTARIA'!D19</f>
        <v>Lastro e/ou fundação em rachão mecanizado</v>
      </c>
      <c r="F25" s="191" t="s">
        <v>54</v>
      </c>
      <c r="G25" s="192">
        <f>84.28+29.45+133.58+42.27</f>
        <v>289.58</v>
      </c>
      <c r="H25" s="309" t="s">
        <v>194</v>
      </c>
      <c r="I25" s="310"/>
    </row>
    <row r="26" spans="1:13" ht="78" customHeight="1" thickBot="1" x14ac:dyDescent="0.25">
      <c r="C26" s="146" t="s">
        <v>220</v>
      </c>
      <c r="D26" s="193" t="str">
        <f>'PLANILHA ORÇAMENTARIA'!C20</f>
        <v>11.18.020</v>
      </c>
      <c r="E26" s="194" t="str">
        <f>'PLANILHA ORÇAMENTARIA'!D20</f>
        <v>Lastro de areia</v>
      </c>
      <c r="F26" s="195" t="s">
        <v>54</v>
      </c>
      <c r="G26" s="196">
        <f>(24.4+9.58+21+12.06)*0.1</f>
        <v>6.7039999999999997</v>
      </c>
      <c r="H26" s="311" t="s">
        <v>199</v>
      </c>
      <c r="I26" s="312"/>
    </row>
    <row r="27" spans="1:13" ht="15.75" thickBot="1" x14ac:dyDescent="0.3">
      <c r="C27" s="100" t="s">
        <v>203</v>
      </c>
      <c r="D27" s="37"/>
      <c r="E27" s="121" t="s">
        <v>197</v>
      </c>
      <c r="F27" s="122"/>
      <c r="G27" s="123"/>
      <c r="H27" s="186"/>
      <c r="I27" s="143"/>
    </row>
    <row r="28" spans="1:13" ht="41.25" customHeight="1" thickBot="1" x14ac:dyDescent="0.25">
      <c r="C28" s="45" t="s">
        <v>221</v>
      </c>
      <c r="D28" s="66" t="str">
        <f>'PLANILHA ORÇAMENTARIA'!C22</f>
        <v>17.05.100</v>
      </c>
      <c r="E28" s="75" t="str">
        <f>'PLANILHA ORÇAMENTARIA'!D22</f>
        <v>Piso com requadro em concreto simples com controle de fck= 25 MPa</v>
      </c>
      <c r="F28" s="74"/>
      <c r="G28" s="199">
        <f>224.9*0.06</f>
        <v>13.494</v>
      </c>
      <c r="H28" s="313" t="s">
        <v>281</v>
      </c>
      <c r="I28" s="314"/>
    </row>
    <row r="29" spans="1:13" ht="116.25" customHeight="1" x14ac:dyDescent="0.2">
      <c r="C29" s="45" t="s">
        <v>222</v>
      </c>
      <c r="D29" s="66" t="s">
        <v>76</v>
      </c>
      <c r="E29" s="75" t="s">
        <v>74</v>
      </c>
      <c r="F29" s="74" t="s">
        <v>61</v>
      </c>
      <c r="G29" s="28">
        <v>19.64</v>
      </c>
      <c r="H29" s="315" t="s">
        <v>273</v>
      </c>
      <c r="I29" s="316"/>
    </row>
    <row r="30" spans="1:13" ht="94.5" customHeight="1" thickBot="1" x14ac:dyDescent="0.25">
      <c r="C30" s="146" t="s">
        <v>223</v>
      </c>
      <c r="D30" s="68" t="s">
        <v>77</v>
      </c>
      <c r="E30" s="127" t="s">
        <v>75</v>
      </c>
      <c r="F30" s="124" t="s">
        <v>16</v>
      </c>
      <c r="G30" s="126">
        <v>394.75</v>
      </c>
      <c r="H30" s="317" t="s">
        <v>274</v>
      </c>
      <c r="I30" s="318"/>
    </row>
    <row r="31" spans="1:13" ht="15.75" thickBot="1" x14ac:dyDescent="0.3">
      <c r="C31" s="100" t="s">
        <v>224</v>
      </c>
      <c r="D31" s="37"/>
      <c r="E31" s="121" t="s">
        <v>78</v>
      </c>
      <c r="F31" s="122"/>
      <c r="G31" s="123"/>
      <c r="H31" s="186"/>
      <c r="I31" s="143"/>
    </row>
    <row r="32" spans="1:13" ht="129.75" customHeight="1" x14ac:dyDescent="0.2">
      <c r="C32" s="45" t="s">
        <v>225</v>
      </c>
      <c r="D32" s="66" t="s">
        <v>76</v>
      </c>
      <c r="E32" s="75" t="s">
        <v>74</v>
      </c>
      <c r="F32" s="74" t="s">
        <v>54</v>
      </c>
      <c r="G32" s="28">
        <v>2.98</v>
      </c>
      <c r="H32" s="315" t="s">
        <v>216</v>
      </c>
      <c r="I32" s="316"/>
    </row>
    <row r="33" spans="3:9" ht="84.75" customHeight="1" thickBot="1" x14ac:dyDescent="0.25">
      <c r="C33" s="146" t="s">
        <v>226</v>
      </c>
      <c r="D33" s="68" t="s">
        <v>77</v>
      </c>
      <c r="E33" s="127" t="s">
        <v>75</v>
      </c>
      <c r="F33" s="124" t="s">
        <v>67</v>
      </c>
      <c r="G33" s="126">
        <v>146.91999999999999</v>
      </c>
      <c r="H33" s="317" t="s">
        <v>217</v>
      </c>
      <c r="I33" s="318"/>
    </row>
    <row r="34" spans="3:9" ht="16.5" thickBot="1" x14ac:dyDescent="0.25">
      <c r="C34" s="36"/>
      <c r="D34" s="93" t="s">
        <v>63</v>
      </c>
      <c r="E34" s="264" t="s">
        <v>80</v>
      </c>
      <c r="F34" s="265"/>
      <c r="G34" s="266"/>
      <c r="H34" s="187"/>
      <c r="I34" s="144"/>
    </row>
    <row r="35" spans="3:9" ht="66.75" customHeight="1" x14ac:dyDescent="0.2">
      <c r="C35" s="45" t="s">
        <v>64</v>
      </c>
      <c r="D35" s="66" t="s">
        <v>65</v>
      </c>
      <c r="E35" s="75" t="s">
        <v>66</v>
      </c>
      <c r="F35" s="76" t="s">
        <v>16</v>
      </c>
      <c r="G35" s="28">
        <f>1892.74+792.13</f>
        <v>2684.87</v>
      </c>
      <c r="H35" s="315" t="s">
        <v>275</v>
      </c>
      <c r="I35" s="316"/>
    </row>
    <row r="36" spans="3:9" ht="40.5" customHeight="1" x14ac:dyDescent="0.2">
      <c r="C36" s="146" t="s">
        <v>68</v>
      </c>
      <c r="D36" s="67" t="s">
        <v>96</v>
      </c>
      <c r="E36" s="78" t="s">
        <v>84</v>
      </c>
      <c r="F36" s="79" t="s">
        <v>16</v>
      </c>
      <c r="G36" s="69">
        <f>1892.74+792.13</f>
        <v>2684.87</v>
      </c>
      <c r="H36" s="319" t="s">
        <v>276</v>
      </c>
      <c r="I36" s="320"/>
    </row>
    <row r="37" spans="3:9" ht="39" customHeight="1" x14ac:dyDescent="0.2">
      <c r="C37" s="146" t="s">
        <v>204</v>
      </c>
      <c r="D37" s="67" t="str">
        <f>'PLANILHA ORÇAMENTARIA'!C31</f>
        <v>16.02.027</v>
      </c>
      <c r="E37" s="78" t="s">
        <v>92</v>
      </c>
      <c r="F37" s="79" t="s">
        <v>52</v>
      </c>
      <c r="G37" s="69">
        <f>1351.96+520.48</f>
        <v>1872.44</v>
      </c>
      <c r="H37" s="319" t="s">
        <v>277</v>
      </c>
      <c r="I37" s="320"/>
    </row>
    <row r="38" spans="3:9" ht="43.5" customHeight="1" x14ac:dyDescent="0.2">
      <c r="C38" s="46" t="s">
        <v>73</v>
      </c>
      <c r="D38" s="68" t="s">
        <v>95</v>
      </c>
      <c r="E38" s="127" t="s">
        <v>87</v>
      </c>
      <c r="F38" s="128" t="s">
        <v>16</v>
      </c>
      <c r="G38" s="126">
        <f>1690+713.74</f>
        <v>2403.7399999999998</v>
      </c>
      <c r="H38" s="317" t="s">
        <v>278</v>
      </c>
      <c r="I38" s="318"/>
    </row>
    <row r="39" spans="3:9" ht="43.5" customHeight="1" thickBot="1" x14ac:dyDescent="0.25">
      <c r="C39" s="46" t="s">
        <v>73</v>
      </c>
      <c r="D39" s="68" t="s">
        <v>71</v>
      </c>
      <c r="E39" s="127" t="str">
        <f>'PLANILHA ORÇAMENTARIA'!D33</f>
        <v>Lastro de pedra britada</v>
      </c>
      <c r="F39" s="128" t="s">
        <v>16</v>
      </c>
      <c r="G39" s="126">
        <f>G38*0.05</f>
        <v>120.187</v>
      </c>
      <c r="H39" s="317" t="s">
        <v>283</v>
      </c>
      <c r="I39" s="318"/>
    </row>
    <row r="40" spans="3:9" ht="16.5" thickBot="1" x14ac:dyDescent="0.25">
      <c r="C40" s="36"/>
      <c r="D40" s="93" t="s">
        <v>79</v>
      </c>
      <c r="E40" s="264" t="s">
        <v>97</v>
      </c>
      <c r="F40" s="265"/>
      <c r="G40" s="266"/>
      <c r="H40" s="187"/>
      <c r="I40" s="144"/>
    </row>
    <row r="41" spans="3:9" ht="15.75" thickBot="1" x14ac:dyDescent="0.3">
      <c r="C41" s="100" t="s">
        <v>81</v>
      </c>
      <c r="D41" s="37"/>
      <c r="E41" s="121" t="s">
        <v>98</v>
      </c>
      <c r="F41" s="122"/>
      <c r="G41" s="123"/>
      <c r="H41" s="186"/>
      <c r="I41" s="143"/>
    </row>
    <row r="42" spans="3:9" ht="41.25" customHeight="1" thickBot="1" x14ac:dyDescent="0.25">
      <c r="C42" s="46" t="s">
        <v>227</v>
      </c>
      <c r="D42" s="68" t="str">
        <f>'PLANILHA ORÇAMENTARIA'!C36</f>
        <v>35.04.140</v>
      </c>
      <c r="E42" s="127" t="str">
        <f>'PLANILHA ORÇAMENTARIA'!D36</f>
        <v>Banco em concreto pré‐moldado com pés vazados, comprimento 200
cm</v>
      </c>
      <c r="F42" s="128" t="s">
        <v>100</v>
      </c>
      <c r="G42" s="145">
        <v>52</v>
      </c>
      <c r="H42" s="321" t="s">
        <v>272</v>
      </c>
      <c r="I42" s="322"/>
    </row>
    <row r="43" spans="3:9" ht="15.75" thickBot="1" x14ac:dyDescent="0.3">
      <c r="C43" s="100" t="s">
        <v>82</v>
      </c>
      <c r="D43" s="37"/>
      <c r="E43" s="121" t="s">
        <v>104</v>
      </c>
      <c r="F43" s="122"/>
      <c r="G43" s="123"/>
      <c r="H43" s="186"/>
      <c r="I43" s="143"/>
    </row>
    <row r="44" spans="3:9" ht="42" customHeight="1" thickBot="1" x14ac:dyDescent="0.25">
      <c r="C44" s="97" t="s">
        <v>228</v>
      </c>
      <c r="D44" s="71" t="s">
        <v>105</v>
      </c>
      <c r="E44" s="95" t="s">
        <v>106</v>
      </c>
      <c r="F44" s="96" t="s">
        <v>18</v>
      </c>
      <c r="G44" s="28">
        <v>34</v>
      </c>
      <c r="H44" s="323" t="s">
        <v>153</v>
      </c>
      <c r="I44" s="324"/>
    </row>
    <row r="45" spans="3:9" ht="15.75" thickBot="1" x14ac:dyDescent="0.3">
      <c r="C45" s="100" t="s">
        <v>83</v>
      </c>
      <c r="D45" s="37"/>
      <c r="E45" s="121" t="s">
        <v>107</v>
      </c>
      <c r="F45" s="122"/>
      <c r="G45" s="123"/>
      <c r="H45" s="186"/>
      <c r="I45" s="143"/>
    </row>
    <row r="46" spans="3:9" ht="42" customHeight="1" x14ac:dyDescent="0.2">
      <c r="C46" s="148" t="s">
        <v>229</v>
      </c>
      <c r="D46" s="66" t="s">
        <v>109</v>
      </c>
      <c r="E46" s="73" t="s">
        <v>108</v>
      </c>
      <c r="F46" s="74" t="s">
        <v>16</v>
      </c>
      <c r="G46" s="80">
        <v>3.43</v>
      </c>
      <c r="H46" s="325" t="s">
        <v>154</v>
      </c>
      <c r="I46" s="326"/>
    </row>
    <row r="47" spans="3:9" ht="15.75" thickBot="1" x14ac:dyDescent="0.25">
      <c r="C47" s="147" t="s">
        <v>230</v>
      </c>
      <c r="D47" s="67" t="s">
        <v>110</v>
      </c>
      <c r="E47" s="127" t="s">
        <v>111</v>
      </c>
      <c r="F47" s="128" t="s">
        <v>4</v>
      </c>
      <c r="G47" s="125">
        <v>7</v>
      </c>
      <c r="H47" s="327" t="s">
        <v>155</v>
      </c>
      <c r="I47" s="328"/>
    </row>
    <row r="48" spans="3:9" ht="15.75" thickBot="1" x14ac:dyDescent="0.25">
      <c r="C48" s="101" t="s">
        <v>88</v>
      </c>
      <c r="D48" s="37"/>
      <c r="E48" s="121" t="s">
        <v>112</v>
      </c>
      <c r="F48" s="122"/>
      <c r="G48" s="123"/>
      <c r="H48" s="186"/>
      <c r="I48" s="143"/>
    </row>
    <row r="49" spans="3:9" ht="41.25" customHeight="1" x14ac:dyDescent="0.2">
      <c r="C49" s="148" t="s">
        <v>231</v>
      </c>
      <c r="D49" s="66" t="s">
        <v>102</v>
      </c>
      <c r="E49" s="75" t="s">
        <v>85</v>
      </c>
      <c r="F49" s="76" t="s">
        <v>16</v>
      </c>
      <c r="G49" s="80">
        <v>67.680000000000007</v>
      </c>
      <c r="H49" s="315" t="s">
        <v>262</v>
      </c>
      <c r="I49" s="316"/>
    </row>
    <row r="50" spans="3:9" ht="41.25" customHeight="1" x14ac:dyDescent="0.2">
      <c r="C50" s="147" t="s">
        <v>232</v>
      </c>
      <c r="D50" s="66" t="str">
        <f>'PLANILHA ORÇAMENTARIA'!C44</f>
        <v>12.01.041</v>
      </c>
      <c r="E50" s="75" t="str">
        <f>'PLANILHA ORÇAMENTARIA'!D44</f>
        <v>Broca em concreto armado diâmetro de 25 cm ‐ completa</v>
      </c>
      <c r="F50" s="76" t="str">
        <f>'PLANILHA ORÇAMENTARIA'!E44</f>
        <v>M</v>
      </c>
      <c r="G50" s="80">
        <v>60</v>
      </c>
      <c r="H50" s="307" t="s">
        <v>259</v>
      </c>
      <c r="I50" s="308"/>
    </row>
    <row r="51" spans="3:9" ht="41.25" customHeight="1" x14ac:dyDescent="0.2">
      <c r="C51" s="148" t="s">
        <v>233</v>
      </c>
      <c r="D51" s="66" t="str">
        <f>'PLANILHA ORÇAMENTARIA'!C45</f>
        <v>14.20.010</v>
      </c>
      <c r="E51" s="75" t="str">
        <f>'PLANILHA ORÇAMENTARIA'!D45</f>
        <v>Vergas, contravergas e pilaretes de concreto armado</v>
      </c>
      <c r="F51" s="76" t="s">
        <v>61</v>
      </c>
      <c r="G51" s="80">
        <v>0.81</v>
      </c>
      <c r="H51" s="315" t="s">
        <v>260</v>
      </c>
      <c r="I51" s="316"/>
    </row>
    <row r="52" spans="3:9" ht="40.5" customHeight="1" x14ac:dyDescent="0.2">
      <c r="C52" s="147" t="s">
        <v>234</v>
      </c>
      <c r="D52" s="67" t="s">
        <v>71</v>
      </c>
      <c r="E52" s="78" t="s">
        <v>69</v>
      </c>
      <c r="F52" s="79" t="s">
        <v>61</v>
      </c>
      <c r="G52" s="4">
        <f>48.79*0.05</f>
        <v>2.4395000000000002</v>
      </c>
      <c r="H52" s="319" t="s">
        <v>261</v>
      </c>
      <c r="I52" s="320"/>
    </row>
    <row r="53" spans="3:9" ht="42" customHeight="1" x14ac:dyDescent="0.2">
      <c r="C53" s="147" t="s">
        <v>235</v>
      </c>
      <c r="D53" s="67" t="str">
        <f>'PLANILHA ORÇAMENTARIA'!C47</f>
        <v>14.10.111</v>
      </c>
      <c r="E53" s="78" t="str">
        <f>'PLANILHA ORÇAMENTARIA'!D47</f>
        <v>Alvenaria de bloco de concreto de vedação de 14 x 19 x 39 cm ‐ classe
C</v>
      </c>
      <c r="F53" s="79" t="s">
        <v>16</v>
      </c>
      <c r="G53" s="4">
        <v>73.819999999999993</v>
      </c>
      <c r="H53" s="319" t="s">
        <v>263</v>
      </c>
      <c r="I53" s="320"/>
    </row>
    <row r="54" spans="3:9" ht="60.75" customHeight="1" x14ac:dyDescent="0.2">
      <c r="C54" s="147" t="s">
        <v>236</v>
      </c>
      <c r="D54" s="67" t="s">
        <v>72</v>
      </c>
      <c r="E54" s="78" t="s">
        <v>70</v>
      </c>
      <c r="F54" s="79" t="s">
        <v>16</v>
      </c>
      <c r="G54" s="4">
        <v>73.81</v>
      </c>
      <c r="H54" s="319" t="s">
        <v>265</v>
      </c>
      <c r="I54" s="320"/>
    </row>
    <row r="55" spans="3:9" ht="42" customHeight="1" x14ac:dyDescent="0.2">
      <c r="C55" s="147" t="s">
        <v>237</v>
      </c>
      <c r="D55" s="67" t="s">
        <v>126</v>
      </c>
      <c r="E55" s="78" t="s">
        <v>114</v>
      </c>
      <c r="F55" s="79" t="s">
        <v>16</v>
      </c>
      <c r="G55" s="4">
        <v>73.81</v>
      </c>
      <c r="H55" s="319" t="s">
        <v>264</v>
      </c>
      <c r="I55" s="320"/>
    </row>
    <row r="56" spans="3:9" ht="42" customHeight="1" x14ac:dyDescent="0.2">
      <c r="C56" s="147" t="s">
        <v>238</v>
      </c>
      <c r="D56" s="67" t="s">
        <v>127</v>
      </c>
      <c r="E56" s="78" t="s">
        <v>115</v>
      </c>
      <c r="F56" s="79" t="s">
        <v>16</v>
      </c>
      <c r="G56" s="4">
        <v>73.81</v>
      </c>
      <c r="H56" s="319" t="s">
        <v>266</v>
      </c>
      <c r="I56" s="320"/>
    </row>
    <row r="57" spans="3:9" ht="43.5" customHeight="1" x14ac:dyDescent="0.2">
      <c r="C57" s="147" t="s">
        <v>239</v>
      </c>
      <c r="D57" s="67" t="s">
        <v>128</v>
      </c>
      <c r="E57" s="78" t="s">
        <v>116</v>
      </c>
      <c r="F57" s="79" t="s">
        <v>16</v>
      </c>
      <c r="G57" s="4">
        <v>73.81</v>
      </c>
      <c r="H57" s="319" t="s">
        <v>267</v>
      </c>
      <c r="I57" s="320"/>
    </row>
    <row r="58" spans="3:9" ht="40.5" customHeight="1" x14ac:dyDescent="0.2">
      <c r="C58" s="146" t="s">
        <v>240</v>
      </c>
      <c r="D58" s="67" t="s">
        <v>129</v>
      </c>
      <c r="E58" s="78" t="s">
        <v>117</v>
      </c>
      <c r="F58" s="79" t="s">
        <v>61</v>
      </c>
      <c r="G58" s="4">
        <f>48.79*0.6</f>
        <v>29.273999999999997</v>
      </c>
      <c r="H58" s="319" t="s">
        <v>268</v>
      </c>
      <c r="I58" s="320"/>
    </row>
    <row r="59" spans="3:9" ht="43.5" customHeight="1" x14ac:dyDescent="0.2">
      <c r="C59" s="146" t="s">
        <v>241</v>
      </c>
      <c r="D59" s="67" t="s">
        <v>130</v>
      </c>
      <c r="E59" s="78" t="s">
        <v>118</v>
      </c>
      <c r="F59" s="79" t="s">
        <v>16</v>
      </c>
      <c r="G59" s="4">
        <v>48.79</v>
      </c>
      <c r="H59" s="319" t="s">
        <v>269</v>
      </c>
      <c r="I59" s="320"/>
    </row>
    <row r="60" spans="3:9" ht="41.25" customHeight="1" thickBot="1" x14ac:dyDescent="0.25">
      <c r="C60" s="146" t="s">
        <v>242</v>
      </c>
      <c r="D60" s="68" t="s">
        <v>131</v>
      </c>
      <c r="E60" s="127" t="s">
        <v>119</v>
      </c>
      <c r="F60" s="128" t="s">
        <v>18</v>
      </c>
      <c r="G60" s="125">
        <v>65</v>
      </c>
      <c r="H60" s="317" t="s">
        <v>156</v>
      </c>
      <c r="I60" s="318"/>
    </row>
    <row r="61" spans="3:9" ht="15.75" thickBot="1" x14ac:dyDescent="0.25">
      <c r="C61" s="101" t="s">
        <v>89</v>
      </c>
      <c r="D61" s="37"/>
      <c r="E61" s="121" t="s">
        <v>120</v>
      </c>
      <c r="F61" s="122"/>
      <c r="G61" s="123"/>
      <c r="H61" s="186"/>
      <c r="I61" s="143"/>
    </row>
    <row r="62" spans="3:9" ht="42" customHeight="1" thickBot="1" x14ac:dyDescent="0.25">
      <c r="C62" s="148" t="s">
        <v>243</v>
      </c>
      <c r="D62" s="66" t="s">
        <v>132</v>
      </c>
      <c r="E62" s="87" t="s">
        <v>121</v>
      </c>
      <c r="F62" s="129" t="s">
        <v>16</v>
      </c>
      <c r="G62" s="130">
        <v>156.15</v>
      </c>
      <c r="H62" s="323" t="s">
        <v>157</v>
      </c>
      <c r="I62" s="324"/>
    </row>
    <row r="63" spans="3:9" ht="15.75" thickBot="1" x14ac:dyDescent="0.25">
      <c r="C63" s="101" t="s">
        <v>244</v>
      </c>
      <c r="D63" s="37"/>
      <c r="E63" s="121" t="s">
        <v>122</v>
      </c>
      <c r="F63" s="122"/>
      <c r="G63" s="123"/>
      <c r="H63" s="186"/>
      <c r="I63" s="143"/>
    </row>
    <row r="64" spans="3:9" ht="42" customHeight="1" thickBot="1" x14ac:dyDescent="0.25">
      <c r="C64" s="148" t="s">
        <v>245</v>
      </c>
      <c r="D64" s="66" t="s">
        <v>130</v>
      </c>
      <c r="E64" s="95" t="s">
        <v>118</v>
      </c>
      <c r="F64" s="96" t="s">
        <v>16</v>
      </c>
      <c r="G64" s="130">
        <v>1484.26</v>
      </c>
      <c r="H64" s="323" t="s">
        <v>200</v>
      </c>
      <c r="I64" s="324"/>
    </row>
    <row r="65" spans="3:9" ht="15.75" thickBot="1" x14ac:dyDescent="0.25">
      <c r="C65" s="101" t="s">
        <v>246</v>
      </c>
      <c r="D65" s="37"/>
      <c r="E65" s="121" t="s">
        <v>123</v>
      </c>
      <c r="F65" s="122"/>
      <c r="G65" s="123"/>
      <c r="H65" s="186"/>
      <c r="I65" s="143"/>
    </row>
    <row r="66" spans="3:9" ht="30" customHeight="1" thickBot="1" x14ac:dyDescent="0.25">
      <c r="C66" s="148" t="s">
        <v>247</v>
      </c>
      <c r="D66" s="66" t="s">
        <v>133</v>
      </c>
      <c r="E66" s="95" t="s">
        <v>124</v>
      </c>
      <c r="F66" s="96" t="s">
        <v>16</v>
      </c>
      <c r="G66" s="130">
        <v>4.2</v>
      </c>
      <c r="H66" s="323" t="s">
        <v>158</v>
      </c>
      <c r="I66" s="324"/>
    </row>
    <row r="67" spans="3:9" ht="15.75" thickBot="1" x14ac:dyDescent="0.25">
      <c r="C67" s="101" t="s">
        <v>248</v>
      </c>
      <c r="D67" s="37"/>
      <c r="E67" s="121" t="s">
        <v>134</v>
      </c>
      <c r="F67" s="122"/>
      <c r="G67" s="123"/>
      <c r="H67" s="186"/>
      <c r="I67" s="143"/>
    </row>
    <row r="68" spans="3:9" ht="16.5" customHeight="1" x14ac:dyDescent="0.2">
      <c r="C68" s="148" t="s">
        <v>249</v>
      </c>
      <c r="D68" s="209" t="s">
        <v>135</v>
      </c>
      <c r="E68" s="210" t="s">
        <v>136</v>
      </c>
      <c r="F68" s="211" t="s">
        <v>137</v>
      </c>
      <c r="G68" s="199">
        <v>2</v>
      </c>
      <c r="H68" s="329" t="s">
        <v>159</v>
      </c>
      <c r="I68" s="330"/>
    </row>
    <row r="69" spans="3:9" ht="16.5" customHeight="1" x14ac:dyDescent="0.2">
      <c r="C69" s="147" t="s">
        <v>250</v>
      </c>
      <c r="D69" s="67" t="str">
        <f>'PLANILHA ORÇAMENTARIA'!C63</f>
        <v>35.05.210</v>
      </c>
      <c r="E69" s="65" t="str">
        <f>'PLANILHA ORÇAMENTARIA'!D63</f>
        <v>Balanço duplo em madeira rústica</v>
      </c>
      <c r="F69" s="70" t="s">
        <v>137</v>
      </c>
      <c r="G69" s="4">
        <v>1</v>
      </c>
      <c r="H69" s="319" t="s">
        <v>215</v>
      </c>
      <c r="I69" s="320"/>
    </row>
    <row r="70" spans="3:9" ht="16.5" customHeight="1" x14ac:dyDescent="0.2">
      <c r="C70" s="221" t="s">
        <v>251</v>
      </c>
      <c r="D70" s="67" t="str">
        <f>'PLANILHA ORÇAMENTARIA'!C64</f>
        <v>35.05.220</v>
      </c>
      <c r="E70" s="65" t="str">
        <f>'PLANILHA ORÇAMENTARIA'!D64</f>
        <v>Gangorra dupla em madeira rústica</v>
      </c>
      <c r="F70" s="70" t="s">
        <v>137</v>
      </c>
      <c r="G70" s="4">
        <v>1</v>
      </c>
      <c r="H70" s="319" t="s">
        <v>215</v>
      </c>
      <c r="I70" s="320"/>
    </row>
    <row r="71" spans="3:9" ht="15.75" thickBot="1" x14ac:dyDescent="0.25">
      <c r="C71" s="212" t="s">
        <v>252</v>
      </c>
      <c r="D71" s="193" t="str">
        <f>'PLANILHA ORÇAMENTARIA'!C65</f>
        <v>35.05.240</v>
      </c>
      <c r="E71" s="213" t="str">
        <f>'PLANILHA ORÇAMENTARIA'!D65</f>
        <v>Gira‐gira em ferro com assento de madeira (8 lugares)</v>
      </c>
      <c r="F71" s="214" t="s">
        <v>137</v>
      </c>
      <c r="G71" s="196">
        <v>1</v>
      </c>
      <c r="H71" s="311" t="s">
        <v>215</v>
      </c>
      <c r="I71" s="312"/>
    </row>
    <row r="73" spans="3:9" ht="15" x14ac:dyDescent="0.25">
      <c r="E73" s="234" t="s">
        <v>212</v>
      </c>
      <c r="F73" s="234"/>
      <c r="G73" s="234"/>
      <c r="H73" s="234"/>
      <c r="I73" s="234"/>
    </row>
    <row r="74" spans="3:9" ht="15" x14ac:dyDescent="0.25">
      <c r="E74" s="234" t="s">
        <v>213</v>
      </c>
      <c r="F74" s="234"/>
      <c r="G74" s="234"/>
      <c r="H74" s="234"/>
      <c r="I74" s="234"/>
    </row>
    <row r="75" spans="3:9" ht="15" x14ac:dyDescent="0.25">
      <c r="E75" s="234" t="s">
        <v>214</v>
      </c>
      <c r="F75" s="234"/>
      <c r="G75" s="234"/>
      <c r="H75" s="234"/>
      <c r="I75" s="234"/>
    </row>
  </sheetData>
  <mergeCells count="59">
    <mergeCell ref="H68:I68"/>
    <mergeCell ref="E73:I73"/>
    <mergeCell ref="E74:I74"/>
    <mergeCell ref="E75:I75"/>
    <mergeCell ref="H69:I69"/>
    <mergeCell ref="H70:I70"/>
    <mergeCell ref="H71:I71"/>
    <mergeCell ref="H66:I66"/>
    <mergeCell ref="H54:I54"/>
    <mergeCell ref="H56:I56"/>
    <mergeCell ref="H57:I57"/>
    <mergeCell ref="H58:I58"/>
    <mergeCell ref="H59:I59"/>
    <mergeCell ref="H60:I60"/>
    <mergeCell ref="H55:I55"/>
    <mergeCell ref="H62:I62"/>
    <mergeCell ref="H64:I64"/>
    <mergeCell ref="H37:I37"/>
    <mergeCell ref="H38:I38"/>
    <mergeCell ref="H53:I53"/>
    <mergeCell ref="H42:I42"/>
    <mergeCell ref="H44:I44"/>
    <mergeCell ref="H46:I46"/>
    <mergeCell ref="H47:I47"/>
    <mergeCell ref="H49:I49"/>
    <mergeCell ref="H52:I52"/>
    <mergeCell ref="H51:I51"/>
    <mergeCell ref="H50:I50"/>
    <mergeCell ref="H39:I39"/>
    <mergeCell ref="E40:G40"/>
    <mergeCell ref="E12:G12"/>
    <mergeCell ref="H14:I14"/>
    <mergeCell ref="H16:I16"/>
    <mergeCell ref="H18:I18"/>
    <mergeCell ref="H19:I19"/>
    <mergeCell ref="H23:I23"/>
    <mergeCell ref="H25:I25"/>
    <mergeCell ref="H26:I26"/>
    <mergeCell ref="H28:I28"/>
    <mergeCell ref="H29:I29"/>
    <mergeCell ref="H30:I30"/>
    <mergeCell ref="H32:I32"/>
    <mergeCell ref="H33:I33"/>
    <mergeCell ref="H35:I35"/>
    <mergeCell ref="H36:I36"/>
    <mergeCell ref="H11:I11"/>
    <mergeCell ref="E17:G17"/>
    <mergeCell ref="E21:G21"/>
    <mergeCell ref="H20:I20"/>
    <mergeCell ref="E34:G34"/>
    <mergeCell ref="C8:D8"/>
    <mergeCell ref="F8:H10"/>
    <mergeCell ref="I8:I10"/>
    <mergeCell ref="C2:D4"/>
    <mergeCell ref="E2:I2"/>
    <mergeCell ref="E3:H3"/>
    <mergeCell ref="E4:I4"/>
    <mergeCell ref="C5:G6"/>
    <mergeCell ref="C7:I7"/>
  </mergeCells>
  <conditionalFormatting sqref="E23:F23 E26:F26 E35:F38 E49:F60 E42:F42">
    <cfRule type="expression" dxfId="65" priority="115">
      <formula>IF($L23="I",TRUE,FALSE)</formula>
    </cfRule>
    <cfRule type="expression" dxfId="64" priority="116">
      <formula>IF($L23="T",TRUE,FALSE)</formula>
    </cfRule>
  </conditionalFormatting>
  <conditionalFormatting sqref="E18">
    <cfRule type="expression" dxfId="63" priority="111">
      <formula>IF($L18="I",TRUE,FALSE)</formula>
    </cfRule>
    <cfRule type="expression" dxfId="62" priority="112">
      <formula>IF($L18="T",TRUE,FALSE)</formula>
    </cfRule>
  </conditionalFormatting>
  <conditionalFormatting sqref="E19:F19">
    <cfRule type="expression" dxfId="61" priority="109">
      <formula>IF($L19="I",TRUE,FALSE)</formula>
    </cfRule>
    <cfRule type="expression" dxfId="60" priority="110">
      <formula>IF($L19="T",TRUE,FALSE)</formula>
    </cfRule>
  </conditionalFormatting>
  <conditionalFormatting sqref="E20:F20">
    <cfRule type="expression" dxfId="59" priority="107">
      <formula>IF($L20="I",TRUE,FALSE)</formula>
    </cfRule>
    <cfRule type="expression" dxfId="58" priority="108">
      <formula>IF($L20="T",TRUE,FALSE)</formula>
    </cfRule>
  </conditionalFormatting>
  <conditionalFormatting sqref="E29:F30">
    <cfRule type="expression" dxfId="57" priority="95">
      <formula>IF($L29="I",TRUE,FALSE)</formula>
    </cfRule>
    <cfRule type="expression" dxfId="56" priority="96">
      <formula>IF($L29="T",TRUE,FALSE)</formula>
    </cfRule>
  </conditionalFormatting>
  <conditionalFormatting sqref="E32:F33">
    <cfRule type="expression" dxfId="55" priority="93">
      <formula>IF($L32="I",TRUE,FALSE)</formula>
    </cfRule>
    <cfRule type="expression" dxfId="54" priority="94">
      <formula>IF($L32="T",TRUE,FALSE)</formula>
    </cfRule>
  </conditionalFormatting>
  <conditionalFormatting sqref="E44:F44 E47:F47">
    <cfRule type="expression" dxfId="53" priority="89">
      <formula>IF($L44="I",TRUE,FALSE)</formula>
    </cfRule>
    <cfRule type="expression" dxfId="52" priority="90">
      <formula>IF($L44="T",TRUE,FALSE)</formula>
    </cfRule>
  </conditionalFormatting>
  <conditionalFormatting sqref="E46:F46">
    <cfRule type="expression" dxfId="51" priority="87">
      <formula>IF($L46="I",TRUE,FALSE)</formula>
    </cfRule>
    <cfRule type="expression" dxfId="50" priority="88">
      <formula>IF($L46="T",TRUE,FALSE)</formula>
    </cfRule>
  </conditionalFormatting>
  <conditionalFormatting sqref="E68:F68">
    <cfRule type="expression" dxfId="49" priority="75">
      <formula>IF($L68="I",TRUE,FALSE)</formula>
    </cfRule>
    <cfRule type="expression" dxfId="48" priority="76">
      <formula>IF($L68="T",TRUE,FALSE)</formula>
    </cfRule>
  </conditionalFormatting>
  <conditionalFormatting sqref="E62:F62">
    <cfRule type="expression" dxfId="47" priority="83">
      <formula>IF($L62="I",TRUE,FALSE)</formula>
    </cfRule>
    <cfRule type="expression" dxfId="46" priority="84">
      <formula>IF($L62="T",TRUE,FALSE)</formula>
    </cfRule>
  </conditionalFormatting>
  <conditionalFormatting sqref="E64:F64">
    <cfRule type="expression" dxfId="45" priority="81">
      <formula>IF($L64="I",TRUE,FALSE)</formula>
    </cfRule>
    <cfRule type="expression" dxfId="44" priority="82">
      <formula>IF($L64="T",TRUE,FALSE)</formula>
    </cfRule>
  </conditionalFormatting>
  <conditionalFormatting sqref="E66:F66">
    <cfRule type="expression" dxfId="43" priority="79">
      <formula>IF($L66="I",TRUE,FALSE)</formula>
    </cfRule>
    <cfRule type="expression" dxfId="42" priority="80">
      <formula>IF($L66="T",TRUE,FALSE)</formula>
    </cfRule>
  </conditionalFormatting>
  <conditionalFormatting sqref="H14 H16 H23 H26 H37:H38 H49:H60 H42">
    <cfRule type="expression" dxfId="41" priority="73">
      <formula>IF($G14="I",TRUE,FALSE)</formula>
    </cfRule>
    <cfRule type="expression" dxfId="40" priority="74">
      <formula>IF($G14="T",TRUE,FALSE)</formula>
    </cfRule>
  </conditionalFormatting>
  <conditionalFormatting sqref="H18:H19">
    <cfRule type="expression" dxfId="39" priority="67">
      <formula>IF($G18="I",TRUE,FALSE)</formula>
    </cfRule>
    <cfRule type="expression" dxfId="38" priority="68">
      <formula>IF($G18="T",TRUE,FALSE)</formula>
    </cfRule>
  </conditionalFormatting>
  <conditionalFormatting sqref="H20">
    <cfRule type="expression" dxfId="37" priority="65">
      <formula>IF($G20="I",TRUE,FALSE)</formula>
    </cfRule>
    <cfRule type="expression" dxfId="36" priority="66">
      <formula>IF($G20="T",TRUE,FALSE)</formula>
    </cfRule>
  </conditionalFormatting>
  <conditionalFormatting sqref="H29:H30">
    <cfRule type="expression" dxfId="35" priority="49">
      <formula>IF($G29="I",TRUE,FALSE)</formula>
    </cfRule>
    <cfRule type="expression" dxfId="34" priority="50">
      <formula>IF($G29="T",TRUE,FALSE)</formula>
    </cfRule>
  </conditionalFormatting>
  <conditionalFormatting sqref="H32:H33">
    <cfRule type="expression" dxfId="33" priority="47">
      <formula>IF($G32="I",TRUE,FALSE)</formula>
    </cfRule>
    <cfRule type="expression" dxfId="32" priority="48">
      <formula>IF($G32="T",TRUE,FALSE)</formula>
    </cfRule>
  </conditionalFormatting>
  <conditionalFormatting sqref="H35:H36">
    <cfRule type="expression" dxfId="31" priority="45">
      <formula>IF($G35="I",TRUE,FALSE)</formula>
    </cfRule>
    <cfRule type="expression" dxfId="30" priority="46">
      <formula>IF($G35="T",TRUE,FALSE)</formula>
    </cfRule>
  </conditionalFormatting>
  <conditionalFormatting sqref="H44">
    <cfRule type="expression" dxfId="29" priority="39">
      <formula>IF($G44="I",TRUE,FALSE)</formula>
    </cfRule>
    <cfRule type="expression" dxfId="28" priority="40">
      <formula>IF($G44="T",TRUE,FALSE)</formula>
    </cfRule>
  </conditionalFormatting>
  <conditionalFormatting sqref="H46">
    <cfRule type="expression" dxfId="27" priority="37">
      <formula>IF($G46="I",TRUE,FALSE)</formula>
    </cfRule>
    <cfRule type="expression" dxfId="26" priority="38">
      <formula>IF($G46="T",TRUE,FALSE)</formula>
    </cfRule>
  </conditionalFormatting>
  <conditionalFormatting sqref="H62">
    <cfRule type="expression" dxfId="25" priority="33">
      <formula>IF($G62="I",TRUE,FALSE)</formula>
    </cfRule>
    <cfRule type="expression" dxfId="24" priority="34">
      <formula>IF($G62="T",TRUE,FALSE)</formula>
    </cfRule>
  </conditionalFormatting>
  <conditionalFormatting sqref="H64">
    <cfRule type="expression" dxfId="23" priority="31">
      <formula>IF($G64="I",TRUE,FALSE)</formula>
    </cfRule>
    <cfRule type="expression" dxfId="22" priority="32">
      <formula>IF($G64="T",TRUE,FALSE)</formula>
    </cfRule>
  </conditionalFormatting>
  <conditionalFormatting sqref="H66">
    <cfRule type="expression" dxfId="21" priority="29">
      <formula>IF($G66="I",TRUE,FALSE)</formula>
    </cfRule>
    <cfRule type="expression" dxfId="20" priority="30">
      <formula>IF($G66="T",TRUE,FALSE)</formula>
    </cfRule>
  </conditionalFormatting>
  <conditionalFormatting sqref="H68">
    <cfRule type="expression" dxfId="19" priority="25">
      <formula>IF($G68="I",TRUE,FALSE)</formula>
    </cfRule>
    <cfRule type="expression" dxfId="18" priority="26">
      <formula>IF($G68="T",TRUE,FALSE)</formula>
    </cfRule>
  </conditionalFormatting>
  <conditionalFormatting sqref="E25">
    <cfRule type="expression" dxfId="17" priority="23">
      <formula>IF($L25="I",TRUE,FALSE)</formula>
    </cfRule>
    <cfRule type="expression" dxfId="16" priority="24">
      <formula>IF($L25="T",TRUE,FALSE)</formula>
    </cfRule>
  </conditionalFormatting>
  <conditionalFormatting sqref="H25">
    <cfRule type="expression" dxfId="15" priority="21">
      <formula>IF($G25="I",TRUE,FALSE)</formula>
    </cfRule>
    <cfRule type="expression" dxfId="14" priority="22">
      <formula>IF($G25="T",TRUE,FALSE)</formula>
    </cfRule>
  </conditionalFormatting>
  <conditionalFormatting sqref="E28:F28">
    <cfRule type="expression" dxfId="13" priority="19">
      <formula>IF($L28="I",TRUE,FALSE)</formula>
    </cfRule>
    <cfRule type="expression" dxfId="12" priority="20">
      <formula>IF($L28="T",TRUE,FALSE)</formula>
    </cfRule>
  </conditionalFormatting>
  <conditionalFormatting sqref="H28">
    <cfRule type="expression" dxfId="11" priority="15">
      <formula>IF($G28="I",TRUE,FALSE)</formula>
    </cfRule>
    <cfRule type="expression" dxfId="10" priority="16">
      <formula>IF($G28="T",TRUE,FALSE)</formula>
    </cfRule>
  </conditionalFormatting>
  <conditionalFormatting sqref="E69:F71">
    <cfRule type="expression" dxfId="9" priority="13">
      <formula>IF($L69="I",TRUE,FALSE)</formula>
    </cfRule>
    <cfRule type="expression" dxfId="8" priority="14">
      <formula>IF($L69="T",TRUE,FALSE)</formula>
    </cfRule>
  </conditionalFormatting>
  <conditionalFormatting sqref="H69">
    <cfRule type="expression" dxfId="7" priority="11">
      <formula>IF($G69="I",TRUE,FALSE)</formula>
    </cfRule>
    <cfRule type="expression" dxfId="6" priority="12">
      <formula>IF($G69="T",TRUE,FALSE)</formula>
    </cfRule>
  </conditionalFormatting>
  <conditionalFormatting sqref="H70:H71">
    <cfRule type="expression" dxfId="5" priority="9">
      <formula>IF($G70="I",TRUE,FALSE)</formula>
    </cfRule>
    <cfRule type="expression" dxfId="4" priority="10">
      <formula>IF($G70="T",TRUE,FALSE)</formula>
    </cfRule>
  </conditionalFormatting>
  <conditionalFormatting sqref="E39:F39">
    <cfRule type="expression" dxfId="3" priority="3">
      <formula>IF($L39="I",TRUE,FALSE)</formula>
    </cfRule>
    <cfRule type="expression" dxfId="2" priority="4">
      <formula>IF($L39="T",TRUE,FALSE)</formula>
    </cfRule>
  </conditionalFormatting>
  <conditionalFormatting sqref="H39">
    <cfRule type="expression" dxfId="1" priority="1">
      <formula>IF($G39="I",TRUE,FALSE)</formula>
    </cfRule>
    <cfRule type="expression" dxfId="0" priority="2">
      <formula>IF($G39="T",TRUE,FALSE)</formula>
    </cfRule>
  </conditionalFormatting>
  <pageMargins left="0.11811023622047245" right="0.11811023622047245" top="0.19685039370078741" bottom="0.19685039370078741" header="0.31496062992125984" footer="0.31496062992125984"/>
  <pageSetup paperSize="9" scale="69" fitToHeight="7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workbookViewId="0">
      <selection activeCell="E24" sqref="E24:I26"/>
    </sheetView>
  </sheetViews>
  <sheetFormatPr defaultRowHeight="15" x14ac:dyDescent="0.25"/>
  <cols>
    <col min="1" max="1" width="16.7109375" customWidth="1"/>
    <col min="2" max="2" width="15.7109375" customWidth="1"/>
    <col min="3" max="3" width="14.42578125" customWidth="1"/>
    <col min="4" max="4" width="48" customWidth="1"/>
    <col min="5" max="5" width="19.5703125" customWidth="1"/>
    <col min="6" max="6" width="12" style="52" customWidth="1"/>
    <col min="7" max="7" width="12.28515625" style="52" customWidth="1"/>
    <col min="8" max="8" width="16.7109375" customWidth="1"/>
    <col min="9" max="9" width="14.85546875" customWidth="1"/>
  </cols>
  <sheetData>
    <row r="1" spans="1:9" ht="18.75" x14ac:dyDescent="0.25">
      <c r="A1" s="245"/>
      <c r="B1" s="246"/>
      <c r="C1" s="257" t="s">
        <v>33</v>
      </c>
      <c r="D1" s="257"/>
      <c r="E1" s="257"/>
      <c r="F1" s="257"/>
      <c r="G1" s="257"/>
      <c r="H1" s="257"/>
      <c r="I1" s="258"/>
    </row>
    <row r="2" spans="1:9" ht="36.75" customHeight="1" x14ac:dyDescent="0.25">
      <c r="A2" s="247"/>
      <c r="B2" s="248"/>
      <c r="C2" s="253" t="s">
        <v>145</v>
      </c>
      <c r="D2" s="253"/>
      <c r="E2" s="259">
        <v>0.22470000000000001</v>
      </c>
      <c r="F2" s="259"/>
      <c r="G2" s="106" t="s">
        <v>10</v>
      </c>
      <c r="H2" s="260" t="s">
        <v>138</v>
      </c>
      <c r="I2" s="261"/>
    </row>
    <row r="3" spans="1:9" ht="30.75" customHeight="1" x14ac:dyDescent="0.25">
      <c r="A3" s="247"/>
      <c r="B3" s="248"/>
      <c r="C3" s="251" t="s">
        <v>19</v>
      </c>
      <c r="D3" s="253" t="s">
        <v>34</v>
      </c>
      <c r="E3" s="255" t="s">
        <v>141</v>
      </c>
      <c r="F3" s="255"/>
      <c r="G3" s="106" t="s">
        <v>10</v>
      </c>
      <c r="H3" s="260" t="s">
        <v>139</v>
      </c>
      <c r="I3" s="261"/>
    </row>
    <row r="4" spans="1:9" ht="27.75" customHeight="1" thickBot="1" x14ac:dyDescent="0.3">
      <c r="A4" s="249"/>
      <c r="B4" s="250"/>
      <c r="C4" s="252"/>
      <c r="D4" s="254"/>
      <c r="E4" s="256"/>
      <c r="F4" s="256"/>
      <c r="G4" s="107" t="s">
        <v>10</v>
      </c>
      <c r="H4" s="262" t="s">
        <v>140</v>
      </c>
      <c r="I4" s="263"/>
    </row>
    <row r="5" spans="1:9" ht="27.75" customHeight="1" x14ac:dyDescent="0.25"/>
    <row r="6" spans="1:9" ht="20.25" customHeight="1" x14ac:dyDescent="0.25">
      <c r="A6" s="174" t="s">
        <v>88</v>
      </c>
      <c r="B6" s="174" t="s">
        <v>27</v>
      </c>
      <c r="C6" s="174" t="s">
        <v>98</v>
      </c>
      <c r="D6" s="174" t="s">
        <v>28</v>
      </c>
      <c r="E6" s="174" t="s">
        <v>160</v>
      </c>
      <c r="F6" s="174" t="s">
        <v>4</v>
      </c>
      <c r="G6" s="174" t="s">
        <v>5</v>
      </c>
      <c r="H6" s="174" t="s">
        <v>161</v>
      </c>
      <c r="I6" s="174" t="s">
        <v>31</v>
      </c>
    </row>
    <row r="7" spans="1:9" ht="45" x14ac:dyDescent="0.25">
      <c r="A7" s="47" t="s">
        <v>94</v>
      </c>
      <c r="B7" s="47" t="s">
        <v>93</v>
      </c>
      <c r="C7" s="47" t="s">
        <v>94</v>
      </c>
      <c r="D7" s="167" t="s">
        <v>86</v>
      </c>
      <c r="E7" s="47" t="s">
        <v>80</v>
      </c>
      <c r="F7" s="47" t="s">
        <v>61</v>
      </c>
      <c r="G7" s="168">
        <v>1</v>
      </c>
      <c r="H7" s="169">
        <f>I7</f>
        <v>174.05799999999999</v>
      </c>
      <c r="I7" s="169">
        <f>SUM(I8:I10)</f>
        <v>174.05799999999999</v>
      </c>
    </row>
    <row r="8" spans="1:9" s="14" customFormat="1" x14ac:dyDescent="0.25">
      <c r="A8" s="77" t="s">
        <v>162</v>
      </c>
      <c r="B8" s="77" t="s">
        <v>163</v>
      </c>
      <c r="C8" s="77" t="s">
        <v>32</v>
      </c>
      <c r="D8" s="171" t="s">
        <v>164</v>
      </c>
      <c r="E8" s="77" t="s">
        <v>165</v>
      </c>
      <c r="F8" s="77" t="s">
        <v>61</v>
      </c>
      <c r="G8" s="165">
        <v>1.2</v>
      </c>
      <c r="H8" s="172">
        <v>138.56</v>
      </c>
      <c r="I8" s="172">
        <f>G8*H8</f>
        <v>166.27199999999999</v>
      </c>
    </row>
    <row r="9" spans="1:9" s="14" customFormat="1" ht="30" x14ac:dyDescent="0.25">
      <c r="A9" s="77" t="s">
        <v>162</v>
      </c>
      <c r="B9" s="77" t="s">
        <v>166</v>
      </c>
      <c r="C9" s="77" t="s">
        <v>32</v>
      </c>
      <c r="D9" s="173" t="s">
        <v>167</v>
      </c>
      <c r="E9" s="77" t="s">
        <v>172</v>
      </c>
      <c r="F9" s="77" t="s">
        <v>170</v>
      </c>
      <c r="G9" s="165">
        <v>0.01</v>
      </c>
      <c r="H9" s="172">
        <v>216.8</v>
      </c>
      <c r="I9" s="172">
        <f t="shared" ref="I9:I10" si="0">G9*H9</f>
        <v>2.1680000000000001</v>
      </c>
    </row>
    <row r="10" spans="1:9" s="14" customFormat="1" ht="45" x14ac:dyDescent="0.25">
      <c r="A10" s="77" t="s">
        <v>162</v>
      </c>
      <c r="B10" s="77" t="s">
        <v>168</v>
      </c>
      <c r="C10" s="77" t="s">
        <v>32</v>
      </c>
      <c r="D10" s="173" t="s">
        <v>169</v>
      </c>
      <c r="E10" s="77" t="s">
        <v>172</v>
      </c>
      <c r="F10" s="77" t="s">
        <v>170</v>
      </c>
      <c r="G10" s="165">
        <v>0.2</v>
      </c>
      <c r="H10" s="172">
        <v>28.09</v>
      </c>
      <c r="I10" s="172">
        <f t="shared" si="0"/>
        <v>5.6180000000000003</v>
      </c>
    </row>
    <row r="13" spans="1:9" x14ac:dyDescent="0.25">
      <c r="A13" s="174" t="s">
        <v>101</v>
      </c>
      <c r="B13" s="174" t="s">
        <v>27</v>
      </c>
      <c r="C13" s="174" t="s">
        <v>98</v>
      </c>
      <c r="D13" s="174" t="s">
        <v>28</v>
      </c>
      <c r="E13" s="174" t="s">
        <v>160</v>
      </c>
      <c r="F13" s="174" t="s">
        <v>4</v>
      </c>
      <c r="G13" s="174" t="s">
        <v>5</v>
      </c>
      <c r="H13" s="174" t="s">
        <v>161</v>
      </c>
      <c r="I13" s="174" t="s">
        <v>31</v>
      </c>
    </row>
    <row r="14" spans="1:9" x14ac:dyDescent="0.25">
      <c r="A14" s="47" t="s">
        <v>94</v>
      </c>
      <c r="B14" s="47" t="s">
        <v>103</v>
      </c>
      <c r="C14" s="47" t="s">
        <v>94</v>
      </c>
      <c r="D14" s="167" t="s">
        <v>99</v>
      </c>
      <c r="E14" s="47" t="s">
        <v>171</v>
      </c>
      <c r="F14" s="47" t="s">
        <v>16</v>
      </c>
      <c r="G14" s="168">
        <v>1</v>
      </c>
      <c r="H14" s="169">
        <f>I14</f>
        <v>308.4794</v>
      </c>
      <c r="I14" s="169">
        <f>SUM(I15:I22)</f>
        <v>308.4794</v>
      </c>
    </row>
    <row r="15" spans="1:9" x14ac:dyDescent="0.25">
      <c r="A15" s="77" t="s">
        <v>162</v>
      </c>
      <c r="B15" s="77" t="s">
        <v>173</v>
      </c>
      <c r="C15" s="77" t="s">
        <v>32</v>
      </c>
      <c r="D15" s="163" t="s">
        <v>174</v>
      </c>
      <c r="E15" s="77" t="s">
        <v>172</v>
      </c>
      <c r="F15" s="77" t="s">
        <v>170</v>
      </c>
      <c r="G15" s="165">
        <v>1</v>
      </c>
      <c r="H15" s="172">
        <v>8.92</v>
      </c>
      <c r="I15" s="172">
        <f>G15*H15</f>
        <v>8.92</v>
      </c>
    </row>
    <row r="16" spans="1:9" x14ac:dyDescent="0.25">
      <c r="A16" s="77" t="s">
        <v>162</v>
      </c>
      <c r="B16" s="77" t="s">
        <v>175</v>
      </c>
      <c r="C16" s="77" t="s">
        <v>32</v>
      </c>
      <c r="D16" s="164" t="s">
        <v>176</v>
      </c>
      <c r="E16" s="77" t="s">
        <v>172</v>
      </c>
      <c r="F16" s="77" t="s">
        <v>170</v>
      </c>
      <c r="G16" s="165">
        <v>0.2</v>
      </c>
      <c r="H16" s="172">
        <v>8.92</v>
      </c>
      <c r="I16" s="172">
        <f t="shared" ref="I16:I22" si="1">G16*H16</f>
        <v>1.784</v>
      </c>
    </row>
    <row r="17" spans="1:9" x14ac:dyDescent="0.25">
      <c r="A17" s="77" t="s">
        <v>162</v>
      </c>
      <c r="B17" s="77" t="s">
        <v>177</v>
      </c>
      <c r="C17" s="77" t="s">
        <v>32</v>
      </c>
      <c r="D17" s="164" t="s">
        <v>178</v>
      </c>
      <c r="E17" s="77" t="s">
        <v>172</v>
      </c>
      <c r="F17" s="77" t="s">
        <v>170</v>
      </c>
      <c r="G17" s="165">
        <v>0.4</v>
      </c>
      <c r="H17" s="172">
        <v>13.01</v>
      </c>
      <c r="I17" s="172">
        <f t="shared" si="1"/>
        <v>5.2040000000000006</v>
      </c>
    </row>
    <row r="18" spans="1:9" x14ac:dyDescent="0.25">
      <c r="A18" s="175" t="s">
        <v>162</v>
      </c>
      <c r="B18" s="175" t="s">
        <v>179</v>
      </c>
      <c r="C18" s="175" t="s">
        <v>32</v>
      </c>
      <c r="D18" s="176" t="s">
        <v>180</v>
      </c>
      <c r="E18" s="175" t="s">
        <v>172</v>
      </c>
      <c r="F18" s="63" t="s">
        <v>170</v>
      </c>
      <c r="G18" s="170">
        <v>1</v>
      </c>
      <c r="H18" s="166">
        <v>10.86</v>
      </c>
      <c r="I18" s="172">
        <f t="shared" si="1"/>
        <v>10.86</v>
      </c>
    </row>
    <row r="19" spans="1:9" ht="37.5" customHeight="1" x14ac:dyDescent="0.25">
      <c r="A19" s="175" t="s">
        <v>162</v>
      </c>
      <c r="B19" s="175" t="s">
        <v>181</v>
      </c>
      <c r="C19" s="175" t="s">
        <v>32</v>
      </c>
      <c r="D19" s="177" t="s">
        <v>182</v>
      </c>
      <c r="E19" s="175" t="s">
        <v>165</v>
      </c>
      <c r="F19" s="63" t="s">
        <v>183</v>
      </c>
      <c r="G19" s="170">
        <v>0.15</v>
      </c>
      <c r="H19" s="166">
        <v>51.36</v>
      </c>
      <c r="I19" s="172">
        <f t="shared" si="1"/>
        <v>7.7039999999999997</v>
      </c>
    </row>
    <row r="20" spans="1:9" ht="30" x14ac:dyDescent="0.25">
      <c r="A20" s="175" t="s">
        <v>162</v>
      </c>
      <c r="B20" s="175" t="s">
        <v>184</v>
      </c>
      <c r="C20" s="175" t="s">
        <v>32</v>
      </c>
      <c r="D20" s="177" t="s">
        <v>185</v>
      </c>
      <c r="E20" s="175" t="s">
        <v>165</v>
      </c>
      <c r="F20" s="63" t="s">
        <v>4</v>
      </c>
      <c r="G20" s="170">
        <v>0.3</v>
      </c>
      <c r="H20" s="166">
        <v>0.68</v>
      </c>
      <c r="I20" s="172">
        <f t="shared" si="1"/>
        <v>0.20400000000000001</v>
      </c>
    </row>
    <row r="21" spans="1:9" x14ac:dyDescent="0.25">
      <c r="A21" s="175" t="s">
        <v>162</v>
      </c>
      <c r="B21" s="175" t="s">
        <v>186</v>
      </c>
      <c r="C21" s="175" t="s">
        <v>32</v>
      </c>
      <c r="D21" s="176" t="s">
        <v>187</v>
      </c>
      <c r="E21" s="175" t="s">
        <v>165</v>
      </c>
      <c r="F21" s="63" t="s">
        <v>61</v>
      </c>
      <c r="G21" s="170">
        <v>0.06</v>
      </c>
      <c r="H21" s="166">
        <v>4476.3900000000003</v>
      </c>
      <c r="I21" s="172">
        <f t="shared" si="1"/>
        <v>268.58339999999998</v>
      </c>
    </row>
    <row r="22" spans="1:9" ht="30" x14ac:dyDescent="0.25">
      <c r="A22" s="175" t="s">
        <v>162</v>
      </c>
      <c r="B22" s="175" t="s">
        <v>188</v>
      </c>
      <c r="C22" s="175" t="s">
        <v>32</v>
      </c>
      <c r="D22" s="177" t="s">
        <v>189</v>
      </c>
      <c r="E22" s="175" t="s">
        <v>165</v>
      </c>
      <c r="F22" s="63" t="s">
        <v>4</v>
      </c>
      <c r="G22" s="170">
        <v>6</v>
      </c>
      <c r="H22" s="166">
        <v>0.87</v>
      </c>
      <c r="I22" s="172">
        <f t="shared" si="1"/>
        <v>5.22</v>
      </c>
    </row>
    <row r="24" spans="1:9" x14ac:dyDescent="0.25">
      <c r="E24" s="234" t="s">
        <v>212</v>
      </c>
      <c r="F24" s="234"/>
      <c r="G24" s="234"/>
      <c r="H24" s="234"/>
      <c r="I24" s="234"/>
    </row>
    <row r="25" spans="1:9" x14ac:dyDescent="0.25">
      <c r="E25" s="234" t="s">
        <v>213</v>
      </c>
      <c r="F25" s="234"/>
      <c r="G25" s="234"/>
      <c r="H25" s="234"/>
      <c r="I25" s="234"/>
    </row>
    <row r="26" spans="1:9" x14ac:dyDescent="0.25">
      <c r="E26" s="234" t="s">
        <v>214</v>
      </c>
      <c r="F26" s="234"/>
      <c r="G26" s="234"/>
      <c r="H26" s="234"/>
      <c r="I26" s="234"/>
    </row>
  </sheetData>
  <mergeCells count="13">
    <mergeCell ref="E24:I24"/>
    <mergeCell ref="E25:I25"/>
    <mergeCell ref="E26:I26"/>
    <mergeCell ref="A1:B4"/>
    <mergeCell ref="C1:I1"/>
    <mergeCell ref="C2:D2"/>
    <mergeCell ref="E2:F2"/>
    <mergeCell ref="H2:I2"/>
    <mergeCell ref="C3:C4"/>
    <mergeCell ref="D3:D4"/>
    <mergeCell ref="E3:F4"/>
    <mergeCell ref="H3:I3"/>
    <mergeCell ref="H4:I4"/>
  </mergeCells>
  <pageMargins left="0.51181102362204722" right="0.51181102362204722" top="0.78740157480314965" bottom="0.78740157480314965" header="0.31496062992125984" footer="0.31496062992125984"/>
  <pageSetup paperSize="9" scale="7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CRONOGRAMA_EXECUÇÃO OBRA</vt:lpstr>
      <vt:lpstr>PLANILHA ORÇAMENTARIA</vt:lpstr>
      <vt:lpstr>MEMORIAL DE CALCULO</vt:lpstr>
      <vt:lpstr>COMPOSIÇÕES</vt:lpstr>
      <vt:lpstr>COMPOSIÇÕES!Area_de_impressao</vt:lpstr>
      <vt:lpstr>'CRONOGRAMA_EXECUÇÃO OBRA'!Area_de_impressao</vt:lpstr>
      <vt:lpstr>'MEMORIAL DE CALCULO'!Area_de_impressao</vt:lpstr>
      <vt:lpstr>'PLANILHA ORÇAMENTARIA'!Area_de_impressao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2025-11-11T14:16:54Z</dcterms:modified>
</cp:coreProperties>
</file>