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- Geral\Licitações 2025\Obras\Concorrência Eletrônica 04-2025 - Contratação de empresa para execução de recapeamento asfáltico - 1Doc 11.966-2025\"/>
    </mc:Choice>
  </mc:AlternateContent>
  <xr:revisionPtr revIDLastSave="0" documentId="13_ncr:1_{21C511A0-335E-42E7-8D01-76A643C61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" sheetId="9" r:id="rId1"/>
    <sheet name="PLANILHA CONVÊNIO" sheetId="8" r:id="rId2"/>
    <sheet name="MEMÓRIA CÁLCULO" sheetId="3" r:id="rId3"/>
  </sheets>
  <definedNames>
    <definedName name="_xlnm.Print_Area" localSheetId="0">CRONOGRAMA!$A$1:$G$31</definedName>
    <definedName name="_xlnm.Print_Area" localSheetId="2">'MEMÓRIA CÁLCULO'!$A$2:$A$9</definedName>
    <definedName name="_xlnm.Print_Area" localSheetId="1">'PLANILHA CONVÊNIO'!$A$1:$I$36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E25" i="8" s="1"/>
  <c r="E75" i="3" l="1"/>
  <c r="E74" i="3"/>
  <c r="E73" i="3"/>
  <c r="E72" i="3"/>
  <c r="E67" i="3"/>
  <c r="E66" i="3"/>
  <c r="E65" i="3"/>
  <c r="E64" i="3"/>
  <c r="E59" i="3"/>
  <c r="E58" i="3"/>
  <c r="E57" i="3"/>
  <c r="E56" i="3"/>
  <c r="E52" i="3"/>
  <c r="E53" i="3" s="1"/>
  <c r="D6" i="3" s="1"/>
  <c r="E44" i="3"/>
  <c r="E45" i="3" s="1"/>
  <c r="D5" i="3" s="1"/>
  <c r="E36" i="3"/>
  <c r="E28" i="3"/>
  <c r="E20" i="3"/>
  <c r="E51" i="3"/>
  <c r="E50" i="3"/>
  <c r="E49" i="3"/>
  <c r="C43" i="3"/>
  <c r="E43" i="3" s="1"/>
  <c r="E42" i="3"/>
  <c r="E41" i="3"/>
  <c r="E35" i="3"/>
  <c r="E34" i="3"/>
  <c r="E33" i="3"/>
  <c r="E27" i="3"/>
  <c r="E26" i="3"/>
  <c r="E25" i="3"/>
  <c r="C19" i="3"/>
  <c r="E19" i="3" s="1"/>
  <c r="E18" i="3"/>
  <c r="E17" i="3"/>
  <c r="E21" i="3" s="1"/>
  <c r="D2" i="3" s="1"/>
  <c r="E37" i="3" l="1"/>
  <c r="D4" i="3" s="1"/>
  <c r="E76" i="3"/>
  <c r="D9" i="3" s="1"/>
  <c r="E29" i="3"/>
  <c r="D3" i="3" s="1"/>
  <c r="E68" i="3"/>
  <c r="D8" i="3" s="1"/>
  <c r="E60" i="3"/>
  <c r="D7" i="3" s="1"/>
  <c r="D10" i="3" s="1"/>
  <c r="E27" i="8" s="1"/>
  <c r="H27" i="8"/>
  <c r="H25" i="8"/>
  <c r="I25" i="8" s="1"/>
  <c r="I24" i="8" s="1"/>
  <c r="D20" i="9" s="1"/>
  <c r="G20" i="9" s="1"/>
  <c r="I27" i="8" l="1"/>
  <c r="I26" i="8" s="1"/>
  <c r="D21" i="9" s="1"/>
  <c r="H23" i="8"/>
  <c r="H22" i="8"/>
  <c r="H20" i="8"/>
  <c r="G19" i="8"/>
  <c r="H19" i="8" s="1"/>
  <c r="B10" i="3"/>
  <c r="E22" i="8" s="1"/>
  <c r="E20" i="8" s="1"/>
  <c r="G21" i="9" l="1"/>
  <c r="I20" i="8"/>
  <c r="I22" i="8"/>
  <c r="E19" i="8"/>
  <c r="I19" i="8" s="1"/>
  <c r="E23" i="8"/>
  <c r="I23" i="8" s="1"/>
  <c r="I21" i="8" l="1"/>
  <c r="D19" i="9" s="1"/>
  <c r="I18" i="8"/>
  <c r="D18" i="9" s="1"/>
  <c r="I28" i="8"/>
  <c r="K28" i="8" s="1"/>
  <c r="F18" i="9" l="1"/>
  <c r="F22" i="9" s="1"/>
  <c r="E18" i="9"/>
  <c r="E22" i="9" s="1"/>
  <c r="G19" i="9"/>
  <c r="G22" i="9" s="1"/>
  <c r="F19" i="9"/>
  <c r="D22" i="9"/>
</calcChain>
</file>

<file path=xl/sharedStrings.xml><?xml version="1.0" encoding="utf-8"?>
<sst xmlns="http://schemas.openxmlformats.org/spreadsheetml/2006/main" count="150" uniqueCount="77">
  <si>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</si>
  <si>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</si>
  <si>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</si>
  <si>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</si>
  <si>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</si>
  <si>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</si>
  <si>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</si>
  <si>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</si>
  <si>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</si>
  <si>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m³</t>
  </si>
  <si>
    <t>54.03.230</t>
  </si>
  <si>
    <t>Imprimação betuminosa ligante</t>
  </si>
  <si>
    <t>54.03.210</t>
  </si>
  <si>
    <t>Camada de rolamento em concreto betuminoso usinado quente - CBUQ</t>
  </si>
  <si>
    <t>Imprimação betuminosa impermeabilizante</t>
  </si>
  <si>
    <t>54.03.240</t>
  </si>
  <si>
    <t>PLANILHA ORÇAMENTÁRIA</t>
  </si>
  <si>
    <t>OBRA:</t>
  </si>
  <si>
    <t>LOCAL:</t>
  </si>
  <si>
    <t>EXECUÇÃO DE RECAPEAMENTO ASFÁLTICO EM VIAS DO MUNICÍPIO</t>
  </si>
  <si>
    <t>REFERÊNCIA:</t>
  </si>
  <si>
    <t>BDI:</t>
  </si>
  <si>
    <t>TOTAL GERAL</t>
  </si>
  <si>
    <t>TOTAL</t>
  </si>
  <si>
    <t>RECAPEAMENTO ASFÁLTICO</t>
  </si>
  <si>
    <t>ÁREA TOTAL</t>
  </si>
  <si>
    <t>LOCAL</t>
  </si>
  <si>
    <t>PV</t>
  </si>
  <si>
    <t>RECUPERAÇÃO DE PAVIMENTO</t>
  </si>
  <si>
    <t xml:space="preserve">Reciclagem capa / base com adição de 4% de cimento </t>
  </si>
  <si>
    <t>23.13.07.01 DER</t>
  </si>
  <si>
    <t>Álvaro Floriam Gebraiel Bellaz</t>
  </si>
  <si>
    <t>Engenheiro Civil</t>
  </si>
  <si>
    <t>Secretário de Obras e Planejamento</t>
  </si>
  <si>
    <t>CREA: 507.011.280-5</t>
  </si>
  <si>
    <t>CDHU</t>
  </si>
  <si>
    <t>CÓDIGO</t>
  </si>
  <si>
    <t>DER</t>
  </si>
  <si>
    <t>POVO FELIZ</t>
  </si>
  <si>
    <t>Rua das Violetas</t>
  </si>
  <si>
    <t>Rua das Azaléias</t>
  </si>
  <si>
    <t>Rua das Palmas</t>
  </si>
  <si>
    <t>Rua das Camélias</t>
  </si>
  <si>
    <t xml:space="preserve">Rua dos Resedás e Rua dos Gerânios </t>
  </si>
  <si>
    <t>Rua das Hortências</t>
  </si>
  <si>
    <t>Rua dos Girassóis</t>
  </si>
  <si>
    <t>Rua das Primaveras</t>
  </si>
  <si>
    <t>SERVIÇOS COMPLEMENTARES</t>
  </si>
  <si>
    <t>SINALIZAÇÃO VIÁRIA</t>
  </si>
  <si>
    <t>ACRÉSCIMO PARA POÇO DE VISITA CIRCULAR PARA DRENAGEM, EM ALVENARIA COM TIJOLOS CERÂMICOS MACIÇOS, DIÂMETRO INTERNO = 0,8 M. AF_12/2020</t>
  </si>
  <si>
    <t>SINAPI</t>
  </si>
  <si>
    <t>M</t>
  </si>
  <si>
    <t>Faixa de pedestre</t>
  </si>
  <si>
    <t>Pare</t>
  </si>
  <si>
    <t>Linha Retenção</t>
  </si>
  <si>
    <t>total</t>
  </si>
  <si>
    <t>Linha dupla</t>
  </si>
  <si>
    <t>SINALIZAÇÃO</t>
  </si>
  <si>
    <t>Sinalização horizontal com tinta vinílica ou acrílica</t>
  </si>
  <si>
    <t>70.02.010</t>
  </si>
  <si>
    <t>M2</t>
  </si>
  <si>
    <t>1.</t>
  </si>
  <si>
    <t>1.1</t>
  </si>
  <si>
    <t>1.2</t>
  </si>
  <si>
    <t>2.</t>
  </si>
  <si>
    <t>2.1</t>
  </si>
  <si>
    <t>2.2</t>
  </si>
  <si>
    <t>3.</t>
  </si>
  <si>
    <t>3.1</t>
  </si>
  <si>
    <t>4.</t>
  </si>
  <si>
    <t>4.1</t>
  </si>
  <si>
    <t>Tietê, 04 de julho de 2025</t>
  </si>
  <si>
    <t>BOLETIM CDHU VERSÃO 198 / DER 01/2025</t>
  </si>
  <si>
    <t>1º MÊS</t>
  </si>
  <si>
    <t>2º MÊS</t>
  </si>
  <si>
    <t>3º MÊS</t>
  </si>
  <si>
    <t>CRONOGRAMA FÍSICO-FINANCEIRO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</si>
</sst>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44" fontId="1" fillId="2" borderId="5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0" fontId="0" fillId="0" borderId="0" xfId="0" applyNumberFormat="1" applyAlignment="1">
      <alignment vertical="center" wrapText="1"/>
    </xf>
    <xf numFmtId="0" fontId="0" fillId="0" borderId="5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0" fillId="0" borderId="0" xfId="0" applyNumberFormat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wrapText="1"/>
    </xf>
    <xf numFmtId="44" fontId="0" fillId="0" borderId="1" xfId="0" applyNumberFormat="1" applyBorder="1"/>
    <xf numFmtId="44" fontId="0" fillId="0" borderId="8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6</xdr:col>
      <xdr:colOff>749327</xdr:colOff>
      <xdr:row>6</xdr:row>
      <xdr:rowOff>161925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6721502" cy="1266825"/>
        </a:xfrm>
        <a:prstGeom prst="rect">
          <a:avLst/>
        </a:prstGeom>
      </xdr:spPr>
    </xdr:pic>
    <xdr:clientData/>
  </xdr:twoCellAnchor>
  <xdr:twoCellAnchor>
    <xdr:from>
      <xdr:col>4</xdr:col>
      <xdr:colOff>123825</xdr:colOff>
      <xdr:row>17</xdr:row>
      <xdr:rowOff>133350</xdr:rowOff>
    </xdr:from>
    <xdr:to>
      <xdr:col>5</xdr:col>
      <xdr:colOff>952500</xdr:colOff>
      <xdr:row>17</xdr:row>
      <xdr:rowOff>133351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143375" y="3771900"/>
          <a:ext cx="1885950" cy="1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18</xdr:row>
      <xdr:rowOff>142875</xdr:rowOff>
    </xdr:from>
    <xdr:to>
      <xdr:col>6</xdr:col>
      <xdr:colOff>933450</xdr:colOff>
      <xdr:row>18</xdr:row>
      <xdr:rowOff>152400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5257800" y="4305300"/>
          <a:ext cx="180975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19</xdr:row>
      <xdr:rowOff>133350</xdr:rowOff>
    </xdr:from>
    <xdr:to>
      <xdr:col>6</xdr:col>
      <xdr:colOff>971550</xdr:colOff>
      <xdr:row>19</xdr:row>
      <xdr:rowOff>133351</xdr:rowOff>
    </xdr:to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6172200" y="4819650"/>
          <a:ext cx="933450" cy="1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20</xdr:row>
      <xdr:rowOff>171450</xdr:rowOff>
    </xdr:from>
    <xdr:to>
      <xdr:col>6</xdr:col>
      <xdr:colOff>981075</xdr:colOff>
      <xdr:row>20</xdr:row>
      <xdr:rowOff>171451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6181725" y="5381625"/>
          <a:ext cx="933450" cy="1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7</xdr:col>
      <xdr:colOff>847725</xdr:colOff>
      <xdr:row>8</xdr:row>
      <xdr:rowOff>189580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8839200" cy="166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G40"/>
  <sheetViews>
    <sheetView tabSelected="1" zoomScaleNormal="100" workbookViewId="0">
      <selection activeCell="G31" sqref="G31"/>
    </sheetView>
  </sheetViews>
  <sheetFormatPr defaultRowHeight="15" x14ac:dyDescent="0.25"/>
  <cols>
    <col min="1" max="1" width="12.5703125" style="3" customWidth="1"/>
    <col min="2" max="3" width="14.85546875" style="1" customWidth="1"/>
    <col min="4" max="4" width="18" style="3" customWidth="1"/>
    <col min="5" max="6" width="15.85546875" customWidth="1"/>
    <col min="7" max="7" width="15.5703125" customWidth="1"/>
  </cols>
  <sheetData>
    <row r="7" spans="1:7" ht="14.25" customHeight="1" x14ac:dyDescent="0.25"/>
    <row r="10" spans="1:7" ht="25.5" customHeight="1" x14ac:dyDescent="0.25">
      <c r="A10" s="52" t="s">
        <v>76</v>
      </c>
      <c r="B10" s="52"/>
      <c r="C10" s="52"/>
      <c r="D10" s="52"/>
      <c r="E10" s="52"/>
      <c r="F10" s="52"/>
      <c r="G10" s="52"/>
    </row>
    <row r="11" spans="1:7" ht="15.75" customHeight="1" x14ac:dyDescent="0.25">
      <c r="A11" s="5"/>
      <c r="B11" s="5"/>
      <c r="C11" s="5"/>
      <c r="D11" s="5"/>
    </row>
    <row r="12" spans="1:7" x14ac:dyDescent="0.25">
      <c r="A12" s="6" t="s">
        <v>17</v>
      </c>
      <c r="B12" t="s">
        <v>19</v>
      </c>
      <c r="C12"/>
      <c r="D12"/>
    </row>
    <row r="13" spans="1:7" x14ac:dyDescent="0.25">
      <c r="A13" s="6" t="s">
        <v>18</v>
      </c>
      <c r="B13" s="53" t="s">
        <v>38</v>
      </c>
      <c r="C13" s="53"/>
      <c r="D13" s="53"/>
    </row>
    <row r="14" spans="1:7" x14ac:dyDescent="0.25">
      <c r="A14" s="7" t="s">
        <v>20</v>
      </c>
      <c r="B14" s="53" t="s">
        <v>72</v>
      </c>
      <c r="C14" s="53"/>
      <c r="D14" s="53"/>
    </row>
    <row r="15" spans="1:7" x14ac:dyDescent="0.25">
      <c r="A15" s="6" t="s">
        <v>21</v>
      </c>
      <c r="B15" s="8">
        <v>0.20730000000000001</v>
      </c>
      <c r="C15" s="8"/>
    </row>
    <row r="17" spans="1:7" s="2" customFormat="1" ht="36" customHeight="1" x14ac:dyDescent="0.25">
      <c r="A17" s="39" t="s">
        <v>0</v>
      </c>
      <c r="B17" s="51" t="s">
        <v>2</v>
      </c>
      <c r="C17" s="51"/>
      <c r="D17" s="39" t="s">
        <v>7</v>
      </c>
      <c r="E17" s="39" t="s">
        <v>73</v>
      </c>
      <c r="F17" s="39" t="s">
        <v>74</v>
      </c>
      <c r="G17" s="39" t="s">
        <v>75</v>
      </c>
    </row>
    <row r="18" spans="1:7" s="2" customFormat="1" ht="32.25" customHeight="1" x14ac:dyDescent="0.25">
      <c r="A18" s="44" t="s">
        <v>61</v>
      </c>
      <c r="B18" s="54" t="s">
        <v>28</v>
      </c>
      <c r="C18" s="55"/>
      <c r="D18" s="42">
        <f>'PLANILHA CONVÊNIO'!I18</f>
        <v>575354.54450926674</v>
      </c>
      <c r="E18" s="40">
        <f>D18/2</f>
        <v>287677.27225463337</v>
      </c>
      <c r="F18" s="40">
        <f>D18/2</f>
        <v>287677.27225463337</v>
      </c>
      <c r="G18" s="40"/>
    </row>
    <row r="19" spans="1:7" ht="35.25" customHeight="1" x14ac:dyDescent="0.25">
      <c r="A19" s="45" t="s">
        <v>64</v>
      </c>
      <c r="B19" s="47" t="s">
        <v>24</v>
      </c>
      <c r="C19" s="48"/>
      <c r="D19" s="43">
        <f>'PLANILHA CONVÊNIO'!I21</f>
        <v>774679.38141158188</v>
      </c>
      <c r="E19" s="41"/>
      <c r="F19" s="41">
        <f>D19/2</f>
        <v>387339.69070579094</v>
      </c>
      <c r="G19" s="41">
        <f>D19/2</f>
        <v>387339.69070579094</v>
      </c>
    </row>
    <row r="20" spans="1:7" ht="31.5" customHeight="1" x14ac:dyDescent="0.25">
      <c r="A20" s="45" t="s">
        <v>67</v>
      </c>
      <c r="B20" s="47" t="s">
        <v>47</v>
      </c>
      <c r="C20" s="48"/>
      <c r="D20" s="43">
        <f>'PLANILHA CONVÊNIO'!I24</f>
        <v>1316.5534062000002</v>
      </c>
      <c r="E20" s="41"/>
      <c r="F20" s="41"/>
      <c r="G20" s="41">
        <f>D20</f>
        <v>1316.5534062000002</v>
      </c>
    </row>
    <row r="21" spans="1:7" ht="33" customHeight="1" x14ac:dyDescent="0.25">
      <c r="A21" s="45" t="s">
        <v>69</v>
      </c>
      <c r="B21" s="47" t="s">
        <v>48</v>
      </c>
      <c r="C21" s="48"/>
      <c r="D21" s="43">
        <f>'PLANILHA CONVÊNIO'!I26</f>
        <v>23204.799544240002</v>
      </c>
      <c r="E21" s="41"/>
      <c r="F21" s="41"/>
      <c r="G21" s="41">
        <f>D21</f>
        <v>23204.799544240002</v>
      </c>
    </row>
    <row r="22" spans="1:7" ht="26.25" customHeight="1" x14ac:dyDescent="0.25">
      <c r="A22" s="49" t="s">
        <v>22</v>
      </c>
      <c r="B22" s="50"/>
      <c r="C22" s="50"/>
      <c r="D22" s="16">
        <f>D21+D20+D19+D18</f>
        <v>1374555.2788712885</v>
      </c>
      <c r="E22" s="16">
        <f>SUM(E18:E21)</f>
        <v>287677.27225463337</v>
      </c>
      <c r="F22" s="16">
        <f>SUM(F18:F21)</f>
        <v>675016.96296042437</v>
      </c>
      <c r="G22" s="16">
        <f>SUM(G18:G21)</f>
        <v>411861.04365623096</v>
      </c>
    </row>
    <row r="23" spans="1:7" x14ac:dyDescent="0.25">
      <c r="B23" s="3"/>
      <c r="C23" s="3"/>
      <c r="D23" s="4"/>
    </row>
    <row r="24" spans="1:7" x14ac:dyDescent="0.25">
      <c r="B24" s="3"/>
      <c r="C24" s="3"/>
      <c r="D24" s="4"/>
    </row>
    <row r="25" spans="1:7" ht="25.5" customHeight="1" x14ac:dyDescent="0.25">
      <c r="B25" s="3"/>
      <c r="C25" s="46" t="s">
        <v>71</v>
      </c>
      <c r="D25" s="46"/>
      <c r="E25" s="46"/>
      <c r="F25" s="46"/>
      <c r="G25" s="46"/>
    </row>
    <row r="26" spans="1:7" x14ac:dyDescent="0.25">
      <c r="B26" s="3"/>
      <c r="C26" s="33"/>
      <c r="E26" s="33"/>
      <c r="F26" s="33"/>
      <c r="G26" s="4"/>
    </row>
    <row r="27" spans="1:7" x14ac:dyDescent="0.25">
      <c r="B27" s="3"/>
      <c r="C27" s="46" t="s">
        <v>31</v>
      </c>
      <c r="D27" s="46"/>
      <c r="E27" s="46"/>
      <c r="F27" s="46"/>
      <c r="G27" s="46"/>
    </row>
    <row r="28" spans="1:7" x14ac:dyDescent="0.25">
      <c r="B28" s="3"/>
      <c r="C28" s="46" t="s">
        <v>32</v>
      </c>
      <c r="D28" s="46"/>
      <c r="E28" s="46"/>
      <c r="F28" s="46"/>
      <c r="G28" s="46"/>
    </row>
    <row r="29" spans="1:7" x14ac:dyDescent="0.25">
      <c r="B29" s="3"/>
      <c r="C29" s="46" t="s">
        <v>33</v>
      </c>
      <c r="D29" s="46"/>
      <c r="E29" s="46"/>
      <c r="F29" s="46"/>
      <c r="G29" s="46"/>
    </row>
    <row r="30" spans="1:7" x14ac:dyDescent="0.25">
      <c r="C30" s="46" t="s">
        <v>34</v>
      </c>
      <c r="D30" s="46"/>
      <c r="E30" s="46"/>
      <c r="F30" s="46"/>
      <c r="G30" s="46"/>
    </row>
    <row r="31" spans="1:7" x14ac:dyDescent="0.25">
      <c r="D31" s="33"/>
    </row>
    <row r="32" spans="1:7" x14ac:dyDescent="0.25">
      <c r="D32" s="33"/>
    </row>
    <row r="33" spans="4:4" x14ac:dyDescent="0.25">
      <c r="D33" s="33"/>
    </row>
    <row r="34" spans="4:4" x14ac:dyDescent="0.25">
      <c r="D34" s="33"/>
    </row>
    <row r="35" spans="4:4" x14ac:dyDescent="0.25">
      <c r="D35" s="33"/>
    </row>
    <row r="36" spans="4:4" x14ac:dyDescent="0.25">
      <c r="D36" s="33"/>
    </row>
    <row r="37" spans="4:4" x14ac:dyDescent="0.25">
      <c r="D37" s="33"/>
    </row>
    <row r="40" spans="4:4" x14ac:dyDescent="0.25">
      <c r="D40" s="4"/>
    </row>
  </sheetData>
  <mergeCells count="14">
    <mergeCell ref="B17:C17"/>
    <mergeCell ref="A10:G10"/>
    <mergeCell ref="C25:G25"/>
    <mergeCell ref="C27:G27"/>
    <mergeCell ref="C28:G28"/>
    <mergeCell ref="B13:D13"/>
    <mergeCell ref="B14:D14"/>
    <mergeCell ref="B18:C18"/>
    <mergeCell ref="B19:C19"/>
    <mergeCell ref="C29:G29"/>
    <mergeCell ref="C30:G30"/>
    <mergeCell ref="B20:C20"/>
    <mergeCell ref="B21:C21"/>
    <mergeCell ref="A22:C22"/>
  </mergeCells>
  <pageMargins left="0.51181102362204722" right="0.51181102362204722" top="0.78740157480314965" bottom="0.78740157480314965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L46"/>
  <sheetViews>
    <sheetView zoomScaleNormal="100" workbookViewId="0">
      <selection activeCell="E23" sqref="E23"/>
    </sheetView>
  </sheetViews>
  <sheetFormatPr defaultRowHeight="15" x14ac:dyDescent="0.25"/>
  <cols>
    <col min="1" max="1" width="12.5703125" style="3" customWidth="1"/>
    <col min="2" max="3" width="14.85546875" style="1" customWidth="1"/>
    <col min="4" max="4" width="46" customWidth="1"/>
    <col min="5" max="5" width="11.28515625" style="33" customWidth="1"/>
    <col min="6" max="6" width="9.140625" style="3"/>
    <col min="7" max="7" width="13.5703125" style="33" customWidth="1"/>
    <col min="8" max="8" width="14.140625" style="33" customWidth="1"/>
    <col min="9" max="9" width="18" style="3" customWidth="1"/>
    <col min="11" max="11" width="12.140625" customWidth="1"/>
  </cols>
  <sheetData>
    <row r="7" spans="1:9" ht="14.25" customHeight="1" x14ac:dyDescent="0.25"/>
    <row r="10" spans="1:9" ht="25.5" customHeight="1" x14ac:dyDescent="0.25">
      <c r="A10" s="52" t="s">
        <v>16</v>
      </c>
      <c r="B10" s="52"/>
      <c r="C10" s="52"/>
      <c r="D10" s="52"/>
      <c r="E10" s="52"/>
      <c r="F10" s="52"/>
      <c r="G10" s="52"/>
      <c r="H10" s="52"/>
      <c r="I10" s="52"/>
    </row>
    <row r="11" spans="1:9" ht="15.75" customHeight="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6" t="s">
        <v>17</v>
      </c>
      <c r="B12" s="53" t="s">
        <v>19</v>
      </c>
      <c r="C12" s="53"/>
      <c r="D12" s="53"/>
      <c r="E12" s="53"/>
      <c r="F12" s="53"/>
      <c r="G12" s="53"/>
      <c r="H12" s="53"/>
      <c r="I12" s="53"/>
    </row>
    <row r="13" spans="1:9" x14ac:dyDescent="0.25">
      <c r="A13" s="6" t="s">
        <v>18</v>
      </c>
      <c r="B13" s="53" t="s">
        <v>38</v>
      </c>
      <c r="C13" s="53"/>
      <c r="D13" s="53"/>
      <c r="E13" s="53"/>
      <c r="F13" s="53"/>
      <c r="G13" s="53"/>
      <c r="H13" s="53"/>
      <c r="I13" s="53"/>
    </row>
    <row r="14" spans="1:9" x14ac:dyDescent="0.25">
      <c r="A14" s="7" t="s">
        <v>20</v>
      </c>
      <c r="B14" s="53" t="s">
        <v>72</v>
      </c>
      <c r="C14" s="53"/>
      <c r="D14" s="53"/>
      <c r="E14" s="53"/>
      <c r="F14" s="53"/>
      <c r="G14" s="53"/>
      <c r="H14" s="53"/>
      <c r="I14" s="53"/>
    </row>
    <row r="15" spans="1:9" x14ac:dyDescent="0.25">
      <c r="A15" s="6" t="s">
        <v>21</v>
      </c>
      <c r="B15" s="8">
        <v>0.20730000000000001</v>
      </c>
      <c r="C15" s="8"/>
    </row>
    <row r="17" spans="1:12" s="2" customFormat="1" ht="45" x14ac:dyDescent="0.25">
      <c r="A17" s="36" t="s">
        <v>0</v>
      </c>
      <c r="B17" s="11" t="s">
        <v>36</v>
      </c>
      <c r="C17" s="11" t="s">
        <v>1</v>
      </c>
      <c r="D17" s="12" t="s">
        <v>2</v>
      </c>
      <c r="E17" s="13" t="s">
        <v>3</v>
      </c>
      <c r="F17" s="11" t="s">
        <v>4</v>
      </c>
      <c r="G17" s="13" t="s">
        <v>5</v>
      </c>
      <c r="H17" s="13" t="s">
        <v>6</v>
      </c>
      <c r="I17" s="11" t="s">
        <v>7</v>
      </c>
    </row>
    <row r="18" spans="1:12" s="2" customFormat="1" ht="18" customHeight="1" x14ac:dyDescent="0.25">
      <c r="A18" s="34" t="s">
        <v>61</v>
      </c>
      <c r="B18" s="56" t="s">
        <v>28</v>
      </c>
      <c r="C18" s="57"/>
      <c r="D18" s="57"/>
      <c r="E18" s="14"/>
      <c r="F18" s="35"/>
      <c r="G18" s="14"/>
      <c r="H18" s="14"/>
      <c r="I18" s="15">
        <f>SUM(I19:I20)</f>
        <v>575354.54450926674</v>
      </c>
    </row>
    <row r="19" spans="1:12" s="2" customFormat="1" ht="30" x14ac:dyDescent="0.25">
      <c r="A19" s="27" t="s">
        <v>62</v>
      </c>
      <c r="B19" s="27" t="s">
        <v>30</v>
      </c>
      <c r="C19" s="27" t="s">
        <v>37</v>
      </c>
      <c r="D19" s="26" t="s">
        <v>29</v>
      </c>
      <c r="E19" s="28">
        <f>E22*0.2</f>
        <v>2368.9960000000005</v>
      </c>
      <c r="F19" s="27" t="s">
        <v>9</v>
      </c>
      <c r="G19" s="28">
        <f>K19/1.35</f>
        <v>132.66666666666666</v>
      </c>
      <c r="H19" s="28">
        <f>G19*(1+$B$15)</f>
        <v>160.16846666666666</v>
      </c>
      <c r="I19" s="29">
        <f>H19*E19</f>
        <v>379438.45685946674</v>
      </c>
      <c r="K19" s="2">
        <v>179.1</v>
      </c>
      <c r="L19" s="31"/>
    </row>
    <row r="20" spans="1:12" s="2" customFormat="1" x14ac:dyDescent="0.25">
      <c r="A20" s="27" t="s">
        <v>63</v>
      </c>
      <c r="B20" s="9" t="s">
        <v>15</v>
      </c>
      <c r="C20" s="32" t="s">
        <v>35</v>
      </c>
      <c r="D20" s="30" t="s">
        <v>14</v>
      </c>
      <c r="E20" s="28">
        <f>E22</f>
        <v>11844.980000000001</v>
      </c>
      <c r="F20" s="27" t="s">
        <v>8</v>
      </c>
      <c r="G20" s="28">
        <v>13.7</v>
      </c>
      <c r="H20" s="28">
        <f>G20*(1+$B$15)</f>
        <v>16.540009999999999</v>
      </c>
      <c r="I20" s="29">
        <f>H20*E20</f>
        <v>195916.0876498</v>
      </c>
    </row>
    <row r="21" spans="1:12" ht="20.25" customHeight="1" x14ac:dyDescent="0.25">
      <c r="A21" s="34" t="s">
        <v>64</v>
      </c>
      <c r="B21" s="56" t="s">
        <v>24</v>
      </c>
      <c r="C21" s="57"/>
      <c r="D21" s="57"/>
      <c r="E21" s="14"/>
      <c r="F21" s="35"/>
      <c r="G21" s="14"/>
      <c r="H21" s="14"/>
      <c r="I21" s="15">
        <f>SUM(I22:I23)</f>
        <v>774679.38141158188</v>
      </c>
    </row>
    <row r="22" spans="1:12" x14ac:dyDescent="0.25">
      <c r="A22" s="9" t="s">
        <v>65</v>
      </c>
      <c r="B22" s="9" t="s">
        <v>10</v>
      </c>
      <c r="C22" s="32" t="s">
        <v>35</v>
      </c>
      <c r="D22" s="17" t="s">
        <v>11</v>
      </c>
      <c r="E22" s="10">
        <f>'MEMÓRIA CÁLCULO'!B10</f>
        <v>11844.980000000001</v>
      </c>
      <c r="F22" s="9" t="s">
        <v>8</v>
      </c>
      <c r="G22" s="10">
        <v>6.67</v>
      </c>
      <c r="H22" s="28">
        <f t="shared" ref="H22:H23" si="0">G22*(1+$B$15)</f>
        <v>8.0526909999999994</v>
      </c>
      <c r="I22" s="29">
        <f t="shared" ref="I22:I23" si="1">H22*E22</f>
        <v>95383.963841179997</v>
      </c>
    </row>
    <row r="23" spans="1:12" ht="30" x14ac:dyDescent="0.25">
      <c r="A23" s="9" t="s">
        <v>66</v>
      </c>
      <c r="B23" s="9" t="s">
        <v>12</v>
      </c>
      <c r="C23" s="32" t="s">
        <v>35</v>
      </c>
      <c r="D23" s="18" t="s">
        <v>13</v>
      </c>
      <c r="E23" s="10">
        <f>E22*0.03</f>
        <v>355.3494</v>
      </c>
      <c r="F23" s="9" t="s">
        <v>9</v>
      </c>
      <c r="G23" s="10">
        <v>1583.39</v>
      </c>
      <c r="H23" s="28">
        <f t="shared" si="0"/>
        <v>1911.6267470000003</v>
      </c>
      <c r="I23" s="29">
        <f t="shared" si="1"/>
        <v>679295.41757040191</v>
      </c>
    </row>
    <row r="24" spans="1:12" x14ac:dyDescent="0.25">
      <c r="A24" s="34" t="s">
        <v>67</v>
      </c>
      <c r="B24" s="56" t="s">
        <v>47</v>
      </c>
      <c r="C24" s="57"/>
      <c r="D24" s="57"/>
      <c r="E24" s="14"/>
      <c r="F24" s="35"/>
      <c r="G24" s="14"/>
      <c r="H24" s="14"/>
      <c r="I24" s="15">
        <f>I25</f>
        <v>1316.5534062000002</v>
      </c>
    </row>
    <row r="25" spans="1:12" ht="60" x14ac:dyDescent="0.25">
      <c r="A25" s="9" t="s">
        <v>68</v>
      </c>
      <c r="B25" s="9">
        <v>99283</v>
      </c>
      <c r="C25" s="32" t="s">
        <v>50</v>
      </c>
      <c r="D25" s="18" t="s">
        <v>49</v>
      </c>
      <c r="E25" s="10">
        <f>'MEMÓRIA CÁLCULO'!C10</f>
        <v>0.9</v>
      </c>
      <c r="F25" s="9" t="s">
        <v>51</v>
      </c>
      <c r="G25" s="10">
        <v>1211.6600000000001</v>
      </c>
      <c r="H25" s="28">
        <f t="shared" ref="H25:H27" si="2">G25*(1+$B$15)</f>
        <v>1462.8371180000001</v>
      </c>
      <c r="I25" s="29">
        <f t="shared" ref="I25:I27" si="3">H25*E25</f>
        <v>1316.5534062000002</v>
      </c>
    </row>
    <row r="26" spans="1:12" x14ac:dyDescent="0.25">
      <c r="A26" s="34" t="s">
        <v>69</v>
      </c>
      <c r="B26" s="56" t="s">
        <v>48</v>
      </c>
      <c r="C26" s="57"/>
      <c r="D26" s="57"/>
      <c r="E26" s="14"/>
      <c r="F26" s="35"/>
      <c r="G26" s="14"/>
      <c r="H26" s="14"/>
      <c r="I26" s="15">
        <f>I27</f>
        <v>23204.799544240002</v>
      </c>
    </row>
    <row r="27" spans="1:12" x14ac:dyDescent="0.25">
      <c r="A27" s="9" t="s">
        <v>70</v>
      </c>
      <c r="B27" s="9" t="s">
        <v>59</v>
      </c>
      <c r="C27" s="32" t="s">
        <v>35</v>
      </c>
      <c r="D27" s="18" t="s">
        <v>58</v>
      </c>
      <c r="E27" s="10">
        <f>'MEMÓRIA CÁLCULO'!D10</f>
        <v>513.64</v>
      </c>
      <c r="F27" s="9" t="s">
        <v>60</v>
      </c>
      <c r="G27" s="10">
        <v>37.42</v>
      </c>
      <c r="H27" s="28">
        <f t="shared" si="2"/>
        <v>45.177166000000007</v>
      </c>
      <c r="I27" s="29">
        <f t="shared" si="3"/>
        <v>23204.799544240002</v>
      </c>
    </row>
    <row r="28" spans="1:12" ht="26.25" customHeight="1" x14ac:dyDescent="0.25">
      <c r="A28" s="49" t="s">
        <v>22</v>
      </c>
      <c r="B28" s="50"/>
      <c r="C28" s="50"/>
      <c r="D28" s="50"/>
      <c r="E28" s="50"/>
      <c r="F28" s="50"/>
      <c r="G28" s="50"/>
      <c r="H28" s="58"/>
      <c r="I28" s="16">
        <f>I26+I24+I21+I18</f>
        <v>1374555.2788712885</v>
      </c>
      <c r="K28" s="37">
        <f>I28/E20</f>
        <v>116.0453862202628</v>
      </c>
    </row>
    <row r="29" spans="1:12" x14ac:dyDescent="0.25">
      <c r="B29" s="3"/>
      <c r="C29" s="3"/>
      <c r="D29" s="2"/>
      <c r="I29" s="4"/>
    </row>
    <row r="30" spans="1:12" x14ac:dyDescent="0.25">
      <c r="B30" s="3"/>
      <c r="C30" s="3"/>
      <c r="D30" s="2"/>
      <c r="I30" s="4"/>
    </row>
    <row r="31" spans="1:12" ht="25.5" customHeight="1" x14ac:dyDescent="0.25">
      <c r="B31" s="3"/>
      <c r="C31" s="3"/>
      <c r="D31" s="2"/>
      <c r="E31" s="46" t="s">
        <v>71</v>
      </c>
      <c r="F31" s="46"/>
      <c r="G31" s="46"/>
      <c r="H31" s="46"/>
      <c r="I31" s="46"/>
    </row>
    <row r="32" spans="1:12" x14ac:dyDescent="0.25">
      <c r="B32" s="3"/>
      <c r="C32" s="3"/>
      <c r="D32" s="2"/>
      <c r="I32" s="4"/>
    </row>
    <row r="33" spans="2:9" x14ac:dyDescent="0.25">
      <c r="B33" s="3"/>
      <c r="C33" s="3"/>
      <c r="D33" s="2"/>
      <c r="E33" s="46" t="s">
        <v>31</v>
      </c>
      <c r="F33" s="46"/>
      <c r="G33" s="46"/>
      <c r="H33" s="46"/>
      <c r="I33" s="46"/>
    </row>
    <row r="34" spans="2:9" x14ac:dyDescent="0.25">
      <c r="B34" s="3"/>
      <c r="C34" s="3"/>
      <c r="D34" s="2"/>
      <c r="E34" s="46" t="s">
        <v>32</v>
      </c>
      <c r="F34" s="46"/>
      <c r="G34" s="46"/>
      <c r="H34" s="46"/>
      <c r="I34" s="46"/>
    </row>
    <row r="35" spans="2:9" x14ac:dyDescent="0.25">
      <c r="B35" s="3"/>
      <c r="C35" s="3"/>
      <c r="D35" s="2"/>
      <c r="E35" s="46" t="s">
        <v>33</v>
      </c>
      <c r="F35" s="46"/>
      <c r="G35" s="46"/>
      <c r="H35" s="46"/>
      <c r="I35" s="46"/>
    </row>
    <row r="36" spans="2:9" x14ac:dyDescent="0.25">
      <c r="E36" s="46" t="s">
        <v>34</v>
      </c>
      <c r="F36" s="46"/>
      <c r="G36" s="46"/>
      <c r="H36" s="46"/>
      <c r="I36" s="46"/>
    </row>
    <row r="37" spans="2:9" x14ac:dyDescent="0.25">
      <c r="E37" s="46"/>
      <c r="F37" s="46"/>
      <c r="G37" s="46"/>
      <c r="H37" s="46"/>
      <c r="I37" s="46"/>
    </row>
    <row r="38" spans="2:9" x14ac:dyDescent="0.25">
      <c r="E38" s="46"/>
      <c r="F38" s="46"/>
      <c r="G38" s="46"/>
      <c r="H38" s="46"/>
      <c r="I38" s="46"/>
    </row>
    <row r="39" spans="2:9" x14ac:dyDescent="0.25">
      <c r="E39" s="46"/>
      <c r="F39" s="46"/>
      <c r="G39" s="46"/>
      <c r="H39" s="46"/>
      <c r="I39" s="46"/>
    </row>
    <row r="40" spans="2:9" x14ac:dyDescent="0.25">
      <c r="E40" s="46"/>
      <c r="F40" s="46"/>
      <c r="G40" s="46"/>
      <c r="H40" s="46"/>
      <c r="I40" s="46"/>
    </row>
    <row r="41" spans="2:9" x14ac:dyDescent="0.25">
      <c r="E41" s="46"/>
      <c r="F41" s="46"/>
      <c r="G41" s="46"/>
      <c r="H41" s="46"/>
      <c r="I41" s="46"/>
    </row>
    <row r="42" spans="2:9" x14ac:dyDescent="0.25">
      <c r="E42" s="46"/>
      <c r="F42" s="46"/>
      <c r="G42" s="46"/>
      <c r="H42" s="46"/>
      <c r="I42" s="46"/>
    </row>
    <row r="43" spans="2:9" x14ac:dyDescent="0.25">
      <c r="E43" s="46"/>
      <c r="F43" s="46"/>
      <c r="G43" s="46"/>
      <c r="H43" s="46"/>
      <c r="I43" s="46"/>
    </row>
    <row r="46" spans="2:9" x14ac:dyDescent="0.25">
      <c r="I46" s="4"/>
    </row>
  </sheetData>
  <mergeCells count="21">
    <mergeCell ref="E36:I36"/>
    <mergeCell ref="A10:I10"/>
    <mergeCell ref="B12:I12"/>
    <mergeCell ref="B13:I13"/>
    <mergeCell ref="B14:I14"/>
    <mergeCell ref="B18:D18"/>
    <mergeCell ref="B21:D21"/>
    <mergeCell ref="B24:D24"/>
    <mergeCell ref="B26:D26"/>
    <mergeCell ref="A28:H28"/>
    <mergeCell ref="E31:I31"/>
    <mergeCell ref="E33:I33"/>
    <mergeCell ref="E34:I34"/>
    <mergeCell ref="E35:I35"/>
    <mergeCell ref="E43:I43"/>
    <mergeCell ref="E37:I37"/>
    <mergeCell ref="E38:I38"/>
    <mergeCell ref="E39:I39"/>
    <mergeCell ref="E40:I40"/>
    <mergeCell ref="E41:I41"/>
    <mergeCell ref="E42:I42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6"/>
  <sheetViews>
    <sheetView workbookViewId="0">
      <selection activeCell="A2" sqref="A2:A9"/>
    </sheetView>
  </sheetViews>
  <sheetFormatPr defaultRowHeight="15" x14ac:dyDescent="0.25"/>
  <cols>
    <col min="1" max="1" width="40.7109375" customWidth="1"/>
    <col min="2" max="2" width="15" style="20" customWidth="1"/>
    <col min="3" max="3" width="12.7109375" style="20" customWidth="1"/>
    <col min="4" max="4" width="13" customWidth="1"/>
  </cols>
  <sheetData>
    <row r="1" spans="1:4" x14ac:dyDescent="0.25">
      <c r="A1" s="21" t="s">
        <v>26</v>
      </c>
      <c r="B1" s="22" t="s">
        <v>25</v>
      </c>
      <c r="C1" s="22" t="s">
        <v>27</v>
      </c>
      <c r="D1" s="22" t="s">
        <v>57</v>
      </c>
    </row>
    <row r="2" spans="1:4" x14ac:dyDescent="0.25">
      <c r="A2" s="19" t="s">
        <v>39</v>
      </c>
      <c r="B2" s="25">
        <v>2039.97</v>
      </c>
      <c r="C2" s="25">
        <v>2</v>
      </c>
      <c r="D2" s="25">
        <f>E21</f>
        <v>70.100000000000009</v>
      </c>
    </row>
    <row r="3" spans="1:4" x14ac:dyDescent="0.25">
      <c r="A3" s="19" t="s">
        <v>40</v>
      </c>
      <c r="B3" s="25">
        <v>1344.73</v>
      </c>
      <c r="C3" s="25">
        <v>2</v>
      </c>
      <c r="D3" s="25">
        <f>E29</f>
        <v>59.26</v>
      </c>
    </row>
    <row r="4" spans="1:4" x14ac:dyDescent="0.25">
      <c r="A4" s="19" t="s">
        <v>41</v>
      </c>
      <c r="B4" s="25">
        <v>1264.0899999999999</v>
      </c>
      <c r="C4" s="25">
        <v>2</v>
      </c>
      <c r="D4" s="25">
        <f>E37</f>
        <v>57.66</v>
      </c>
    </row>
    <row r="5" spans="1:4" x14ac:dyDescent="0.25">
      <c r="A5" s="19" t="s">
        <v>42</v>
      </c>
      <c r="B5" s="25">
        <v>1269.6199999999999</v>
      </c>
      <c r="C5" s="25">
        <v>2</v>
      </c>
      <c r="D5" s="25">
        <f>E45</f>
        <v>57.78</v>
      </c>
    </row>
    <row r="6" spans="1:4" x14ac:dyDescent="0.25">
      <c r="A6" s="19" t="s">
        <v>43</v>
      </c>
      <c r="B6" s="25">
        <v>2237.54</v>
      </c>
      <c r="C6" s="25">
        <v>4</v>
      </c>
      <c r="D6" s="25">
        <f>E53</f>
        <v>93.080000000000013</v>
      </c>
    </row>
    <row r="7" spans="1:4" x14ac:dyDescent="0.25">
      <c r="A7" s="19" t="s">
        <v>44</v>
      </c>
      <c r="B7" s="25">
        <v>1264.75</v>
      </c>
      <c r="C7" s="25">
        <v>2</v>
      </c>
      <c r="D7" s="25">
        <f>E60</f>
        <v>59.72</v>
      </c>
    </row>
    <row r="8" spans="1:4" x14ac:dyDescent="0.25">
      <c r="A8" s="19" t="s">
        <v>45</v>
      </c>
      <c r="B8" s="25">
        <v>1227.58</v>
      </c>
      <c r="C8" s="25">
        <v>2</v>
      </c>
      <c r="D8" s="25">
        <f>E68</f>
        <v>57.9</v>
      </c>
    </row>
    <row r="9" spans="1:4" x14ac:dyDescent="0.25">
      <c r="A9" s="19" t="s">
        <v>46</v>
      </c>
      <c r="B9" s="25">
        <v>1196.7</v>
      </c>
      <c r="C9" s="25">
        <v>2</v>
      </c>
      <c r="D9" s="25">
        <f>E76</f>
        <v>58.14</v>
      </c>
    </row>
    <row r="10" spans="1:4" ht="27.75" customHeight="1" x14ac:dyDescent="0.25">
      <c r="A10" s="23" t="s">
        <v>23</v>
      </c>
      <c r="B10" s="24">
        <f>SUM(B2:B9)</f>
        <v>11844.980000000001</v>
      </c>
      <c r="C10" s="24">
        <f>SUM(C2:C9)*0.05</f>
        <v>0.9</v>
      </c>
      <c r="D10" s="24">
        <f>SUM(D2:D9)</f>
        <v>513.64</v>
      </c>
    </row>
    <row r="14" spans="1:4" x14ac:dyDescent="0.25">
      <c r="A14" s="38" t="s">
        <v>48</v>
      </c>
    </row>
    <row r="16" spans="1:4" x14ac:dyDescent="0.25">
      <c r="A16" s="38" t="s">
        <v>39</v>
      </c>
    </row>
    <row r="17" spans="1:5" x14ac:dyDescent="0.25">
      <c r="A17" t="s">
        <v>52</v>
      </c>
      <c r="B17" s="20">
        <v>0.4</v>
      </c>
      <c r="C17" s="20">
        <v>4</v>
      </c>
      <c r="D17">
        <v>33</v>
      </c>
      <c r="E17">
        <f>D17*C17*B17</f>
        <v>52.800000000000004</v>
      </c>
    </row>
    <row r="18" spans="1:5" x14ac:dyDescent="0.25">
      <c r="A18" t="s">
        <v>53</v>
      </c>
      <c r="B18" s="20">
        <v>4.13</v>
      </c>
      <c r="C18" s="20">
        <v>2</v>
      </c>
      <c r="E18">
        <f>B18*C18</f>
        <v>8.26</v>
      </c>
    </row>
    <row r="19" spans="1:5" x14ac:dyDescent="0.25">
      <c r="A19" t="s">
        <v>54</v>
      </c>
      <c r="B19" s="20">
        <v>0.4</v>
      </c>
      <c r="C19" s="20">
        <f>6.2+6.4</f>
        <v>12.600000000000001</v>
      </c>
      <c r="E19">
        <f>B19*C19</f>
        <v>5.0400000000000009</v>
      </c>
    </row>
    <row r="20" spans="1:5" x14ac:dyDescent="0.25">
      <c r="A20" t="s">
        <v>56</v>
      </c>
      <c r="B20" s="20">
        <v>5</v>
      </c>
      <c r="C20" s="20">
        <v>0.2</v>
      </c>
      <c r="D20">
        <v>4</v>
      </c>
      <c r="E20">
        <f>D20*C20*B20</f>
        <v>4</v>
      </c>
    </row>
    <row r="21" spans="1:5" x14ac:dyDescent="0.25">
      <c r="C21" s="59" t="s">
        <v>55</v>
      </c>
      <c r="D21" s="59"/>
      <c r="E21" s="38">
        <f>SUM(E17:E20)</f>
        <v>70.100000000000009</v>
      </c>
    </row>
    <row r="24" spans="1:5" x14ac:dyDescent="0.25">
      <c r="A24" s="38" t="s">
        <v>40</v>
      </c>
    </row>
    <row r="25" spans="1:5" x14ac:dyDescent="0.25">
      <c r="A25" t="s">
        <v>52</v>
      </c>
      <c r="B25" s="20">
        <v>0.4</v>
      </c>
      <c r="C25" s="20">
        <v>4</v>
      </c>
      <c r="D25">
        <v>27</v>
      </c>
      <c r="E25">
        <f>D25*C25*B25</f>
        <v>43.2</v>
      </c>
    </row>
    <row r="26" spans="1:5" x14ac:dyDescent="0.25">
      <c r="A26" t="s">
        <v>53</v>
      </c>
      <c r="B26" s="20">
        <v>4.13</v>
      </c>
      <c r="C26" s="20">
        <v>2</v>
      </c>
      <c r="E26">
        <f>B26*C26</f>
        <v>8.26</v>
      </c>
    </row>
    <row r="27" spans="1:5" x14ac:dyDescent="0.25">
      <c r="A27" t="s">
        <v>54</v>
      </c>
      <c r="B27" s="20">
        <v>0.4</v>
      </c>
      <c r="C27" s="20">
        <v>9.5</v>
      </c>
      <c r="E27">
        <f>B27*C27</f>
        <v>3.8000000000000003</v>
      </c>
    </row>
    <row r="28" spans="1:5" x14ac:dyDescent="0.25">
      <c r="A28" t="s">
        <v>56</v>
      </c>
      <c r="B28" s="20">
        <v>5</v>
      </c>
      <c r="C28" s="20">
        <v>0.2</v>
      </c>
      <c r="D28">
        <v>4</v>
      </c>
      <c r="E28">
        <f>D28*C28*B28</f>
        <v>4</v>
      </c>
    </row>
    <row r="29" spans="1:5" x14ac:dyDescent="0.25">
      <c r="C29" s="59" t="s">
        <v>55</v>
      </c>
      <c r="D29" s="59"/>
      <c r="E29" s="38">
        <f>SUM(E25:E28)</f>
        <v>59.26</v>
      </c>
    </row>
    <row r="32" spans="1:5" x14ac:dyDescent="0.25">
      <c r="A32" s="38" t="s">
        <v>41</v>
      </c>
    </row>
    <row r="33" spans="1:5" x14ac:dyDescent="0.25">
      <c r="A33" t="s">
        <v>52</v>
      </c>
      <c r="B33" s="20">
        <v>0.4</v>
      </c>
      <c r="C33" s="20">
        <v>4</v>
      </c>
      <c r="D33">
        <v>26</v>
      </c>
      <c r="E33">
        <f>D33*C33*B33</f>
        <v>41.6</v>
      </c>
    </row>
    <row r="34" spans="1:5" x14ac:dyDescent="0.25">
      <c r="A34" t="s">
        <v>53</v>
      </c>
      <c r="B34" s="20">
        <v>4.13</v>
      </c>
      <c r="C34" s="20">
        <v>2</v>
      </c>
      <c r="E34">
        <f>B34*C34</f>
        <v>8.26</v>
      </c>
    </row>
    <row r="35" spans="1:5" x14ac:dyDescent="0.25">
      <c r="A35" t="s">
        <v>54</v>
      </c>
      <c r="B35" s="20">
        <v>0.4</v>
      </c>
      <c r="C35" s="20">
        <v>9.5</v>
      </c>
      <c r="E35">
        <f>B35*C35</f>
        <v>3.8000000000000003</v>
      </c>
    </row>
    <row r="36" spans="1:5" x14ac:dyDescent="0.25">
      <c r="A36" t="s">
        <v>56</v>
      </c>
      <c r="B36" s="20">
        <v>5</v>
      </c>
      <c r="C36" s="20">
        <v>0.2</v>
      </c>
      <c r="D36">
        <v>4</v>
      </c>
      <c r="E36">
        <f>D36*C36*B36</f>
        <v>4</v>
      </c>
    </row>
    <row r="37" spans="1:5" x14ac:dyDescent="0.25">
      <c r="C37" s="59" t="s">
        <v>55</v>
      </c>
      <c r="D37" s="59"/>
      <c r="E37" s="38">
        <f>SUM(E33:E36)</f>
        <v>57.66</v>
      </c>
    </row>
    <row r="40" spans="1:5" x14ac:dyDescent="0.25">
      <c r="A40" s="38" t="s">
        <v>42</v>
      </c>
    </row>
    <row r="41" spans="1:5" x14ac:dyDescent="0.25">
      <c r="A41" t="s">
        <v>52</v>
      </c>
      <c r="B41" s="20">
        <v>0.4</v>
      </c>
      <c r="C41" s="20">
        <v>4</v>
      </c>
      <c r="D41">
        <v>26</v>
      </c>
      <c r="E41">
        <f>D41*C41*B41</f>
        <v>41.6</v>
      </c>
    </row>
    <row r="42" spans="1:5" x14ac:dyDescent="0.25">
      <c r="A42" t="s">
        <v>53</v>
      </c>
      <c r="B42" s="20">
        <v>4.13</v>
      </c>
      <c r="C42" s="20">
        <v>2</v>
      </c>
      <c r="E42">
        <f>B42*C42</f>
        <v>8.26</v>
      </c>
    </row>
    <row r="43" spans="1:5" x14ac:dyDescent="0.25">
      <c r="A43" t="s">
        <v>54</v>
      </c>
      <c r="B43" s="20">
        <v>0.4</v>
      </c>
      <c r="C43" s="20">
        <f>5+4.8</f>
        <v>9.8000000000000007</v>
      </c>
      <c r="E43">
        <f>B43*C43</f>
        <v>3.9200000000000004</v>
      </c>
    </row>
    <row r="44" spans="1:5" x14ac:dyDescent="0.25">
      <c r="A44" t="s">
        <v>56</v>
      </c>
      <c r="B44" s="20">
        <v>5</v>
      </c>
      <c r="C44" s="20">
        <v>0.2</v>
      </c>
      <c r="D44">
        <v>4</v>
      </c>
      <c r="E44">
        <f>D44*C44*B44</f>
        <v>4</v>
      </c>
    </row>
    <row r="45" spans="1:5" x14ac:dyDescent="0.25">
      <c r="C45" s="59" t="s">
        <v>55</v>
      </c>
      <c r="D45" s="59"/>
      <c r="E45" s="38">
        <f>SUM(E41:E44)</f>
        <v>57.78</v>
      </c>
    </row>
    <row r="48" spans="1:5" x14ac:dyDescent="0.25">
      <c r="A48" s="38" t="s">
        <v>43</v>
      </c>
    </row>
    <row r="49" spans="1:5" x14ac:dyDescent="0.25">
      <c r="A49" t="s">
        <v>52</v>
      </c>
      <c r="B49" s="20">
        <v>0.4</v>
      </c>
      <c r="C49" s="20">
        <v>4</v>
      </c>
      <c r="D49">
        <v>38</v>
      </c>
      <c r="E49">
        <f>D49*C49*B49</f>
        <v>60.800000000000004</v>
      </c>
    </row>
    <row r="50" spans="1:5" x14ac:dyDescent="0.25">
      <c r="A50" t="s">
        <v>53</v>
      </c>
      <c r="B50" s="20">
        <v>4.13</v>
      </c>
      <c r="C50" s="20">
        <v>4</v>
      </c>
      <c r="E50">
        <f>B50*C50</f>
        <v>16.52</v>
      </c>
    </row>
    <row r="51" spans="1:5" x14ac:dyDescent="0.25">
      <c r="A51" t="s">
        <v>54</v>
      </c>
      <c r="B51" s="20">
        <v>0.4</v>
      </c>
      <c r="C51" s="20">
        <v>19.399999999999999</v>
      </c>
      <c r="E51">
        <f>B51*C51</f>
        <v>7.76</v>
      </c>
    </row>
    <row r="52" spans="1:5" x14ac:dyDescent="0.25">
      <c r="A52" t="s">
        <v>56</v>
      </c>
      <c r="B52" s="20">
        <v>5</v>
      </c>
      <c r="C52" s="20">
        <v>0.2</v>
      </c>
      <c r="D52">
        <v>8</v>
      </c>
      <c r="E52">
        <f>D52*C52*B52</f>
        <v>8</v>
      </c>
    </row>
    <row r="53" spans="1:5" x14ac:dyDescent="0.25">
      <c r="C53" s="59" t="s">
        <v>55</v>
      </c>
      <c r="D53" s="59"/>
      <c r="E53" s="38">
        <f>SUM(E49:E52)</f>
        <v>93.080000000000013</v>
      </c>
    </row>
    <row r="55" spans="1:5" x14ac:dyDescent="0.25">
      <c r="A55" s="38" t="s">
        <v>44</v>
      </c>
    </row>
    <row r="56" spans="1:5" x14ac:dyDescent="0.25">
      <c r="A56" t="s">
        <v>52</v>
      </c>
      <c r="B56" s="20">
        <v>0.4</v>
      </c>
      <c r="C56" s="20">
        <v>4</v>
      </c>
      <c r="D56">
        <v>27</v>
      </c>
      <c r="E56">
        <f>D56*C56*B56</f>
        <v>43.2</v>
      </c>
    </row>
    <row r="57" spans="1:5" x14ac:dyDescent="0.25">
      <c r="A57" t="s">
        <v>53</v>
      </c>
      <c r="B57" s="20">
        <v>4.13</v>
      </c>
      <c r="C57" s="20">
        <v>2</v>
      </c>
      <c r="E57">
        <f>B57*C57</f>
        <v>8.26</v>
      </c>
    </row>
    <row r="58" spans="1:5" x14ac:dyDescent="0.25">
      <c r="A58" t="s">
        <v>54</v>
      </c>
      <c r="B58" s="20">
        <v>0.4</v>
      </c>
      <c r="C58" s="20">
        <v>10.65</v>
      </c>
      <c r="E58">
        <f>B58*C58</f>
        <v>4.2600000000000007</v>
      </c>
    </row>
    <row r="59" spans="1:5" x14ac:dyDescent="0.25">
      <c r="A59" t="s">
        <v>56</v>
      </c>
      <c r="B59" s="20">
        <v>5</v>
      </c>
      <c r="C59" s="20">
        <v>0.2</v>
      </c>
      <c r="D59">
        <v>4</v>
      </c>
      <c r="E59">
        <f>D59*C59*B59</f>
        <v>4</v>
      </c>
    </row>
    <row r="60" spans="1:5" x14ac:dyDescent="0.25">
      <c r="C60" s="59" t="s">
        <v>55</v>
      </c>
      <c r="D60" s="59"/>
      <c r="E60" s="38">
        <f>SUM(E56:E59)</f>
        <v>59.72</v>
      </c>
    </row>
    <row r="63" spans="1:5" x14ac:dyDescent="0.25">
      <c r="A63" s="38" t="s">
        <v>45</v>
      </c>
    </row>
    <row r="64" spans="1:5" x14ac:dyDescent="0.25">
      <c r="A64" t="s">
        <v>52</v>
      </c>
      <c r="B64" s="20">
        <v>0.4</v>
      </c>
      <c r="C64" s="20">
        <v>4</v>
      </c>
      <c r="D64">
        <v>26</v>
      </c>
      <c r="E64">
        <f>D64*C64*B64</f>
        <v>41.6</v>
      </c>
    </row>
    <row r="65" spans="1:5" x14ac:dyDescent="0.25">
      <c r="A65" t="s">
        <v>53</v>
      </c>
      <c r="B65" s="20">
        <v>4.13</v>
      </c>
      <c r="C65" s="20">
        <v>2</v>
      </c>
      <c r="E65">
        <f>B65*C65</f>
        <v>8.26</v>
      </c>
    </row>
    <row r="66" spans="1:5" x14ac:dyDescent="0.25">
      <c r="A66" t="s">
        <v>54</v>
      </c>
      <c r="B66" s="20">
        <v>0.4</v>
      </c>
      <c r="C66" s="20">
        <v>10.1</v>
      </c>
      <c r="E66">
        <f>B66*C66</f>
        <v>4.04</v>
      </c>
    </row>
    <row r="67" spans="1:5" x14ac:dyDescent="0.25">
      <c r="A67" t="s">
        <v>56</v>
      </c>
      <c r="B67" s="20">
        <v>5</v>
      </c>
      <c r="C67" s="20">
        <v>0.2</v>
      </c>
      <c r="D67">
        <v>4</v>
      </c>
      <c r="E67">
        <f>D67*C67*B67</f>
        <v>4</v>
      </c>
    </row>
    <row r="68" spans="1:5" x14ac:dyDescent="0.25">
      <c r="C68" s="59" t="s">
        <v>55</v>
      </c>
      <c r="D68" s="59"/>
      <c r="E68" s="38">
        <f>SUM(E64:E67)</f>
        <v>57.9</v>
      </c>
    </row>
    <row r="71" spans="1:5" x14ac:dyDescent="0.25">
      <c r="A71" s="38" t="s">
        <v>46</v>
      </c>
    </row>
    <row r="72" spans="1:5" x14ac:dyDescent="0.25">
      <c r="A72" t="s">
        <v>52</v>
      </c>
      <c r="B72" s="20">
        <v>0.4</v>
      </c>
      <c r="C72" s="20">
        <v>4</v>
      </c>
      <c r="D72">
        <v>26</v>
      </c>
      <c r="E72">
        <f>D72*C72*B72</f>
        <v>41.6</v>
      </c>
    </row>
    <row r="73" spans="1:5" x14ac:dyDescent="0.25">
      <c r="A73" t="s">
        <v>53</v>
      </c>
      <c r="B73" s="20">
        <v>4.13</v>
      </c>
      <c r="C73" s="20">
        <v>2</v>
      </c>
      <c r="E73">
        <f>B73*C73</f>
        <v>8.26</v>
      </c>
    </row>
    <row r="74" spans="1:5" x14ac:dyDescent="0.25">
      <c r="A74" t="s">
        <v>54</v>
      </c>
      <c r="B74" s="20">
        <v>0.4</v>
      </c>
      <c r="C74" s="20">
        <v>10.7</v>
      </c>
      <c r="E74">
        <f>B74*C74</f>
        <v>4.28</v>
      </c>
    </row>
    <row r="75" spans="1:5" x14ac:dyDescent="0.25">
      <c r="A75" t="s">
        <v>56</v>
      </c>
      <c r="B75" s="20">
        <v>5</v>
      </c>
      <c r="C75" s="20">
        <v>0.2</v>
      </c>
      <c r="D75">
        <v>4</v>
      </c>
      <c r="E75">
        <f>D75*C75*B75</f>
        <v>4</v>
      </c>
    </row>
    <row r="76" spans="1:5" x14ac:dyDescent="0.25">
      <c r="C76" s="59" t="s">
        <v>55</v>
      </c>
      <c r="D76" s="59"/>
      <c r="E76" s="38">
        <f>SUM(E72:E75)</f>
        <v>58.14</v>
      </c>
    </row>
  </sheetData>
  <mergeCells count="8">
    <mergeCell ref="C68:D68"/>
    <mergeCell ref="C76:D76"/>
    <mergeCell ref="C21:D21"/>
    <mergeCell ref="C29:D29"/>
    <mergeCell ref="C37:D37"/>
    <mergeCell ref="C45:D45"/>
    <mergeCell ref="C53:D53"/>
    <mergeCell ref="C60:D60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 CONVÊNIO</vt:lpstr>
      <vt:lpstr>MEMÓRIA CÁLCULO</vt:lpstr>
      <vt:lpstr>CRONOGRAMA!Area_de_impressao</vt:lpstr>
      <vt:lpstr>'MEMÓRIA CÁLCULO'!Area_de_impressao</vt:lpstr>
      <vt:lpstr>'PLANILHA CONVÊNIO'!Area_de_impressao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Licitação Administração Tietê</cp:lastModifiedBy>
  <cp:lastPrinted>2025-07-07T20:28:02Z</cp:lastPrinted>
  <dcterms:created xsi:type="dcterms:W3CDTF">2022-03-31T13:26:06Z</dcterms:created>
  <dcterms:modified xsi:type="dcterms:W3CDTF">2025-07-28T18:27:23Z</dcterms:modified>
</cp:coreProperties>
</file>