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Engenharia e Arquitetura\Arquivos compartilhados\05- PROJETOS OBRAS 1\PONTES E TRAVESSIAS\PASSARELA PEDESTRES SÃO PEDRO\CONVÊNIO TRANSFERÊNCIA ESPECIAL\"/>
    </mc:Choice>
  </mc:AlternateContent>
  <bookViews>
    <workbookView xWindow="0" yWindow="0" windowWidth="23940" windowHeight="9735"/>
  </bookViews>
  <sheets>
    <sheet name="planilha SINAPI" sheetId="11" r:id="rId1"/>
    <sheet name="MEMÓRIA" sheetId="9" r:id="rId2"/>
    <sheet name="CRONOGRAMA" sheetId="10" r:id="rId3"/>
    <sheet name="BDI" sheetId="13" r:id="rId4"/>
  </sheets>
  <externalReferences>
    <externalReference r:id="rId5"/>
  </externalReferences>
  <definedNames>
    <definedName name="_xlnm.Print_Area" localSheetId="3">BDI!$A$1:$L$33</definedName>
    <definedName name="_xlnm.Print_Area" localSheetId="2">CRONOGRAMA!$A$1:$F$22</definedName>
    <definedName name="_xlnm.Print_Area" localSheetId="1">MEMÓRIA!$A$1:$E$59</definedName>
    <definedName name="_xlnm.Print_Area" localSheetId="0">'planilha SINAPI'!$A$1:$I$75</definedName>
    <definedName name="brasao">INDEX([1]INFO!$B$47:$D$76,[1]INFO!$F$47,3)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6" i="11" l="1"/>
  <c r="F55" i="11"/>
  <c r="F54" i="11"/>
  <c r="D49" i="9"/>
  <c r="H56" i="11"/>
  <c r="H55" i="11"/>
  <c r="H54" i="11"/>
  <c r="I55" i="11" l="1"/>
  <c r="I54" i="11"/>
  <c r="I56" i="11"/>
  <c r="D46" i="9" l="1"/>
  <c r="F66" i="11"/>
  <c r="F65" i="11"/>
  <c r="H66" i="11"/>
  <c r="H65" i="11"/>
  <c r="F61" i="11"/>
  <c r="F60" i="11"/>
  <c r="F59" i="11"/>
  <c r="F58" i="11"/>
  <c r="F64" i="11"/>
  <c r="D55" i="9"/>
  <c r="D45" i="9"/>
  <c r="D26" i="9"/>
  <c r="D28" i="9"/>
  <c r="F35" i="11" s="1"/>
  <c r="H35" i="11"/>
  <c r="D20" i="9"/>
  <c r="D19" i="9"/>
  <c r="D16" i="9"/>
  <c r="D17" i="9" s="1"/>
  <c r="F31" i="11"/>
  <c r="H31" i="11"/>
  <c r="D6" i="9"/>
  <c r="D14" i="9"/>
  <c r="F21" i="11" s="1"/>
  <c r="H21" i="11"/>
  <c r="D7" i="9"/>
  <c r="F14" i="11" s="1"/>
  <c r="H12" i="11"/>
  <c r="D3" i="9"/>
  <c r="F10" i="11" s="1"/>
  <c r="F12" i="11"/>
  <c r="H10" i="11"/>
  <c r="D36" i="9"/>
  <c r="D43" i="9"/>
  <c r="D40" i="9"/>
  <c r="F42" i="11"/>
  <c r="F41" i="11"/>
  <c r="F40" i="11"/>
  <c r="F39" i="11"/>
  <c r="H42" i="11"/>
  <c r="H41" i="11"/>
  <c r="H40" i="11"/>
  <c r="H39" i="11"/>
  <c r="D21" i="9"/>
  <c r="F15" i="11"/>
  <c r="D2" i="9"/>
  <c r="F9" i="11" s="1"/>
  <c r="I66" i="11" l="1"/>
  <c r="I65" i="11"/>
  <c r="I35" i="11"/>
  <c r="I31" i="11"/>
  <c r="I12" i="11"/>
  <c r="I10" i="11"/>
  <c r="I41" i="11"/>
  <c r="I42" i="11"/>
  <c r="I40" i="11"/>
  <c r="I39" i="11"/>
  <c r="D23" i="9"/>
  <c r="F30" i="11" s="1"/>
  <c r="D22" i="9"/>
  <c r="F13" i="11"/>
  <c r="F16" i="11"/>
  <c r="H60" i="11"/>
  <c r="I60" i="11" s="1"/>
  <c r="H59" i="11"/>
  <c r="I59" i="11" s="1"/>
  <c r="H9" i="11"/>
  <c r="I9" i="11" s="1"/>
  <c r="H15" i="11"/>
  <c r="I15" i="11" s="1"/>
  <c r="H14" i="11"/>
  <c r="I14" i="11" s="1"/>
  <c r="H19" i="11"/>
  <c r="H17" i="11"/>
  <c r="H64" i="11"/>
  <c r="I64" i="11" s="1"/>
  <c r="H63" i="11"/>
  <c r="F63" i="11"/>
  <c r="H62" i="11"/>
  <c r="F62" i="11"/>
  <c r="H61" i="11"/>
  <c r="I61" i="11" s="1"/>
  <c r="H58" i="11"/>
  <c r="I58" i="11" s="1"/>
  <c r="H53" i="11"/>
  <c r="H52" i="11"/>
  <c r="H50" i="11"/>
  <c r="H49" i="11"/>
  <c r="H48" i="11"/>
  <c r="H47" i="11"/>
  <c r="H46" i="11"/>
  <c r="F46" i="11"/>
  <c r="H45" i="11"/>
  <c r="F45" i="11"/>
  <c r="H44" i="11"/>
  <c r="F44" i="11"/>
  <c r="H43" i="11"/>
  <c r="H38" i="11"/>
  <c r="F38" i="11"/>
  <c r="H37" i="11"/>
  <c r="F37" i="11"/>
  <c r="H34" i="11"/>
  <c r="H33" i="11"/>
  <c r="H30" i="11"/>
  <c r="H29" i="11"/>
  <c r="H28" i="11"/>
  <c r="H27" i="11"/>
  <c r="H26" i="11"/>
  <c r="H25" i="11"/>
  <c r="H24" i="11"/>
  <c r="H23" i="11"/>
  <c r="H18" i="11"/>
  <c r="H16" i="11"/>
  <c r="H13" i="11"/>
  <c r="I30" i="11" l="1"/>
  <c r="I8" i="11"/>
  <c r="C7" i="10" s="1"/>
  <c r="D10" i="9"/>
  <c r="F17" i="11" s="1"/>
  <c r="I17" i="11" s="1"/>
  <c r="D11" i="9"/>
  <c r="I44" i="11"/>
  <c r="I63" i="11"/>
  <c r="I13" i="11"/>
  <c r="I45" i="11"/>
  <c r="I46" i="11"/>
  <c r="I16" i="11"/>
  <c r="I38" i="11"/>
  <c r="I62" i="11"/>
  <c r="I37" i="11"/>
  <c r="I57" i="11" l="1"/>
  <c r="F18" i="11"/>
  <c r="I18" i="11" s="1"/>
  <c r="D12" i="9"/>
  <c r="F19" i="11" s="1"/>
  <c r="I19" i="11" s="1"/>
  <c r="F24" i="11"/>
  <c r="I24" i="11" s="1"/>
  <c r="F26" i="11"/>
  <c r="I26" i="11" s="1"/>
  <c r="C14" i="10" l="1"/>
  <c r="F14" i="10" s="1"/>
  <c r="I11" i="11"/>
  <c r="C8" i="10" s="1"/>
  <c r="F28" i="11"/>
  <c r="I28" i="11" s="1"/>
  <c r="F27" i="11"/>
  <c r="I27" i="11" s="1"/>
  <c r="F47" i="11"/>
  <c r="I47" i="11" s="1"/>
  <c r="D8" i="10" l="1"/>
  <c r="F29" i="11"/>
  <c r="I29" i="11" s="1"/>
  <c r="D42" i="9" l="1"/>
  <c r="D41" i="9"/>
  <c r="F33" i="11"/>
  <c r="D18" i="9" l="1"/>
  <c r="I21" i="11"/>
  <c r="I20" i="11" s="1"/>
  <c r="C9" i="10" s="1"/>
  <c r="D27" i="9"/>
  <c r="F43" i="11"/>
  <c r="I43" i="11" s="1"/>
  <c r="F23" i="11"/>
  <c r="I23" i="11" s="1"/>
  <c r="F48" i="11"/>
  <c r="I48" i="11" s="1"/>
  <c r="F52" i="11"/>
  <c r="I52" i="11" s="1"/>
  <c r="I51" i="11" s="1"/>
  <c r="F50" i="11"/>
  <c r="I50" i="11" s="1"/>
  <c r="F25" i="11"/>
  <c r="I25" i="11" s="1"/>
  <c r="F49" i="11"/>
  <c r="I49" i="11" s="1"/>
  <c r="F34" i="11"/>
  <c r="I34" i="11" s="1"/>
  <c r="I33" i="11"/>
  <c r="F53" i="11"/>
  <c r="I53" i="11" s="1"/>
  <c r="I32" i="11" l="1"/>
  <c r="C11" i="10" s="1"/>
  <c r="E11" i="10" s="1"/>
  <c r="E9" i="10"/>
  <c r="D9" i="10"/>
  <c r="I22" i="11"/>
  <c r="C10" i="10" s="1"/>
  <c r="I36" i="11"/>
  <c r="C12" i="10" s="1"/>
  <c r="D11" i="10" l="1"/>
  <c r="E10" i="10"/>
  <c r="D10" i="10"/>
  <c r="C13" i="10"/>
  <c r="F13" i="10" s="1"/>
  <c r="I67" i="11"/>
  <c r="C15" i="10"/>
  <c r="F12" i="10"/>
  <c r="F15" i="10" s="1"/>
  <c r="D12" i="10" l="1"/>
  <c r="E12" i="10"/>
  <c r="E15" i="10" l="1"/>
  <c r="D7" i="10" l="1"/>
  <c r="D15" i="10" s="1"/>
</calcChain>
</file>

<file path=xl/sharedStrings.xml><?xml version="1.0" encoding="utf-8"?>
<sst xmlns="http://schemas.openxmlformats.org/spreadsheetml/2006/main" count="487" uniqueCount="195">
  <si>
    <t>DATA BASE:</t>
  </si>
  <si>
    <t>BDI 1:</t>
  </si>
  <si>
    <t>ITEM</t>
  </si>
  <si>
    <t>CÓDIGO</t>
  </si>
  <si>
    <t>BANCO</t>
  </si>
  <si>
    <t>DESCRIÇÃO</t>
  </si>
  <si>
    <t>UN</t>
  </si>
  <si>
    <t>QUANT</t>
  </si>
  <si>
    <t>VALOR UNIT</t>
  </si>
  <si>
    <t>VALOR C/ BDI</t>
  </si>
  <si>
    <t xml:space="preserve">TOTAL </t>
  </si>
  <si>
    <t>CDHU</t>
  </si>
  <si>
    <t>UNID.</t>
  </si>
  <si>
    <t>2.1</t>
  </si>
  <si>
    <t>3.</t>
  </si>
  <si>
    <t>3.1</t>
  </si>
  <si>
    <t>4.</t>
  </si>
  <si>
    <t>4.1</t>
  </si>
  <si>
    <t>4.2</t>
  </si>
  <si>
    <t>5.</t>
  </si>
  <si>
    <t>5.1</t>
  </si>
  <si>
    <t>5.2</t>
  </si>
  <si>
    <t>6.</t>
  </si>
  <si>
    <t>6.1</t>
  </si>
  <si>
    <t>6.2</t>
  </si>
  <si>
    <t>REFERÊNCIA:</t>
  </si>
  <si>
    <t>TOTAL GERAL COM BDI</t>
  </si>
  <si>
    <t>1.1</t>
  </si>
  <si>
    <t>1.</t>
  </si>
  <si>
    <t>ALVARO FLORIAM GEBRAIEL BELLAZ</t>
  </si>
  <si>
    <t>CREA: 507.011.280-5</t>
  </si>
  <si>
    <t>SECRETÁRIO DE OBRAS E PLANEJAMENTO</t>
  </si>
  <si>
    <t>2.</t>
  </si>
  <si>
    <t>1.2</t>
  </si>
  <si>
    <t>4.3</t>
  </si>
  <si>
    <t>SERVIÇOS COMPLEMENTARES</t>
  </si>
  <si>
    <t>4.4</t>
  </si>
  <si>
    <t>6.3</t>
  </si>
  <si>
    <t>6.4</t>
  </si>
  <si>
    <t>M</t>
  </si>
  <si>
    <t>M3</t>
  </si>
  <si>
    <t>M2</t>
  </si>
  <si>
    <t>KG</t>
  </si>
  <si>
    <t>4.5</t>
  </si>
  <si>
    <t>4.6</t>
  </si>
  <si>
    <t>4.7</t>
  </si>
  <si>
    <t>4.8</t>
  </si>
  <si>
    <t>4.9</t>
  </si>
  <si>
    <t>6.5</t>
  </si>
  <si>
    <t>1º MÊS</t>
  </si>
  <si>
    <t>2º MÊS</t>
  </si>
  <si>
    <t>3º MÊS</t>
  </si>
  <si>
    <t>CRONOGRAMA FÍSICO FINANCEIRO</t>
  </si>
  <si>
    <t>2.2</t>
  </si>
  <si>
    <t>2.3</t>
  </si>
  <si>
    <t>2.4</t>
  </si>
  <si>
    <t>2.5</t>
  </si>
  <si>
    <t>PLANILHA ORÇAMENTÁRIA</t>
  </si>
  <si>
    <t>Locação de vias, calçadas, tanques e lagoas</t>
  </si>
  <si>
    <t>02.10.060</t>
  </si>
  <si>
    <t>PASSARELA METÁLICA</t>
  </si>
  <si>
    <t>15.03.030</t>
  </si>
  <si>
    <t>Fornecimento e montagem de estrutura em aço ASTM-A36, sem pintura</t>
  </si>
  <si>
    <t>33.07.140</t>
  </si>
  <si>
    <t>Pintura com esmalte alquídico em estrutura metálica</t>
  </si>
  <si>
    <t>ILUMINAÇÃO</t>
  </si>
  <si>
    <t>2.6</t>
  </si>
  <si>
    <t>2.7</t>
  </si>
  <si>
    <t>2.8</t>
  </si>
  <si>
    <t>concreto * 100</t>
  </si>
  <si>
    <t>ÁREA * 0,07</t>
  </si>
  <si>
    <t>25,00 * 2 lados</t>
  </si>
  <si>
    <t>CONFORME PROJETO ESTRUTURAL</t>
  </si>
  <si>
    <t>Fornecimento e montagem de estrutura em aço ASTM-A572 Grau 50, sem pintura</t>
  </si>
  <si>
    <t>15.03.131</t>
  </si>
  <si>
    <t>Tampa em chapa de segurança tipo xadrez, aço galvanizado a fogo antiderrapante de 1/4´</t>
  </si>
  <si>
    <t>24.03.340</t>
  </si>
  <si>
    <t>TOTAL</t>
  </si>
  <si>
    <t>REVITALIZAÇÃO DE ACESSO ENTRE OS BAIRROS CORNÉLIO PIRES E JARDIM BANDEIRANTES</t>
  </si>
  <si>
    <t>SINAPI</t>
  </si>
  <si>
    <t>DEMOLIÇÃO DE PISO DE CONCRETO SIMPLES, DE FORMA MECANIZADA COM MARTELETE, SEM REAPROVEITAMENTO. AF_09/2023</t>
  </si>
  <si>
    <t>LIMPEZA MECANIZADA DE CAMADA VEGETAL, VEGETAÇÃO E PEQUENAS ÁRVORES (DIÂMETRO DE TRONCO
MENOR QUE 0,20 M), COM TRATOR DE ESTEIRAS. AF_03/2024</t>
  </si>
  <si>
    <t>CARGA, MANOBRA E DESCARGA DE SOLOS E MATERIAIS GRANULARES EM CAMINHÃO BASCULANTE 10 M³ -
CARGA COM ESCAVADEIRA HIDRÁULICA (CAÇAMBA DE 1,20 M³ / 155 HP) E DESCARGA LIVRE (UNIDADE: M3).
AF_07/2020</t>
  </si>
  <si>
    <t>TRANSPORTE COM CAMINHÃO BASCULANTE DE 10 M³, EM VIA URBANA EM LEITO NATURAL (UNIDADE: M3XKM).
AF_07/2020</t>
  </si>
  <si>
    <t>M3 X KM</t>
  </si>
  <si>
    <t>CARGA, MANOBRA E DESCARGA DE ENTULHO EM CAMINHÃO BASCULANTE 10 M³ - CARGA COM ESCAVADEIRA
HIDRÁULICA (CAÇAMBA DE 0,80 M³ / 111 HP) E DESCARGA LIVRE (UNIDADE: M3). AF_07/2020</t>
  </si>
  <si>
    <t>REMOÇÃO DE PISO DE MADEIRA (ASSOALHO E BARROTE), DE FORMA MANUAL, SEM REAPROVEITAMENTO.
AF_09/2023</t>
  </si>
  <si>
    <t>REMOÇÃO DE CERCAS E MOURÕES, DE FORMA MANUAL, SEM REAPROVEITAMENTO. AF_09/2023</t>
  </si>
  <si>
    <t>CONCRETAGEM DE MURETAS, FCK=25 MPA, COM USO DE BOMBA - LANÇAMENTO, ADENSAMENTO E
ACABAMENTO. AF_02/2022_PS</t>
  </si>
  <si>
    <t>ARMAÇÃO DE SAPATA ISOLADA, VIGA BALDRAME E SAPATA CORRIDA UTILIZANDO AÇO CA-50 DE 10 MM -
MONTAGEM. AF_01/2024</t>
  </si>
  <si>
    <t>ESCAVAÇÃO MANUAL PARA VIGA BALDRAME OU SAPATA CORRIDA (INCLUINDO ESCAVAÇÃO PARA
COLOCAÇÃO DE FÔRMAS). AF_01/2024</t>
  </si>
  <si>
    <t>FABRICAÇÃO, MONTAGEM E DESMONTAGEM DE FÔRMA PARA VIGA BALDRAME, EM MADEIRA SERRADA, E=25 MM,
1 UTILIZAÇÃO. AF_01/2024</t>
  </si>
  <si>
    <t>ALVENARIA DE VEDAÇÃO DE BLOCOS CERÂMICOS FURADOS NA HORIZONTAL DE 14X19X29 CM (ESPESSURA 14
CM) E ARGAMASSA DE ASSENTAMENTO COM PREPARO MANUAL. AF_12/2021</t>
  </si>
  <si>
    <t>CHAPISCO APLICADO EM ALVENARIA (SEM PRESENÇA DE VÃOS) E ESTRUTURAS DE CONCRETO DE FACHADA, COM
COLHER DE PEDREIRO. ARGAMASSA TRAÇO 1:3 COM PREPARO EM BETONEIRA 400L. AF_10/2022</t>
  </si>
  <si>
    <t>EMBOÇO OU MASSA ÚNICA EM ARGAMASSA TRAÇO 1:2:8, PREPARO MANUAL, APLICADA MANUALMENTE EM
PANOS CEGOS DE FACHADA (SEM PRESENÇA DE VÃOS), ESPESSURA DE 25 MM. AF_09/2022</t>
  </si>
  <si>
    <t>APLICAÇÃO MANUAL DE TINTA LÁTEX ACRÍLICA EM PAREDE EXTERNAS DE CASAS, DUAS DEMÃOS. AF_03/2024</t>
  </si>
  <si>
    <t>EXECUÇÃO DE PASSEIO (CALÇADA) OU PISO DE CONCRETO COM CONCRETO MOLDADO IN LOCO, FEITO EM OBRA, ACABAMENTO CONVENCIONAL, ESPESSURA 6 CM, ARMADO. AF_08/2022</t>
  </si>
  <si>
    <t>FABRICAÇÃO, MONTAGEM E DESMONTAGEM DE FÔRMA PARA BLOCO DE COROAMENTO, EM MADEIRA SERRADA,
E=25 MM, 1 UTILIZAÇÃO. AF_01/2024</t>
  </si>
  <si>
    <t>CONCRETAGEM DE BLOCO DE COROAMENTO OU VIGA BALDRAME, FCK 30 MPA, COM USO DE BOMBA -
LANÇAMENTO, ADENSAMENTO E ACABAMENTO. AF_01/2024</t>
  </si>
  <si>
    <t>ESTACA BROCA DE CONCRETO, DIÂMETRO DE 30CM, ESCAVAÇÃO MANUAL COM TRADO CONCHA, COM
ARMADURA DE ARRANQUE. AF_05/2020</t>
  </si>
  <si>
    <t>FORNECIMENTO E INSTALAÇÃO DE PLACA DE OBRA COM CHAPA GALVANIZADA E ESTRUTURA DE MADEIRA.
AF_03/2022_PS</t>
  </si>
  <si>
    <t>GUARDA-CORPO DE AÇO GALVANIZADO DE 1,10M DE ALTURA, MONTANTES TUBULARES DE 1.1/2 ESPAÇADOS DE
1,20M, TRAVESSA SUPERIOR DE 2, GRADIL FORMADO POR BARRAS CHATAS EM FERRO DE 32X4,8MM, FIXADO COM
CHUMBADOR MECÂNICO. AF_04/2019_PS</t>
  </si>
  <si>
    <t>CORRIMÃO SIMPLES, DIÂMETRO EXTERNO = 1 1/2", EM AÇO GALVANIZADO. AF_04/2019_PS</t>
  </si>
  <si>
    <t>PINTURA COM TINTA ALQUÍDICA DE ACABAMENTO (ESMALTE SINTÉTICO ACETINADO) APLICADA A ROLO OU
PINCEL SOBRE SUPERFÍCIES METÁLICAS (EXCETO PERFIL) EXECUTADO EM OBRA (02 DEMÃOS). AF_01/2020</t>
  </si>
  <si>
    <t>POSTE DE AÇO CÔNICO CONTÍNUO RETO, ENGASTAMENTO SIMPLES COM 1 M DE SOLO, H=7M - FORNECIMENTO
E INSTALAÇÃO. AF_04/2025</t>
  </si>
  <si>
    <t>RELÉ FOTOELÉTRICO PARA COMANDO DE ILUMINAÇÃO EXTERNA 1000 W - FORNECIMENTO E INSTALAÇÃO.
AF_02/2025</t>
  </si>
  <si>
    <t>ABRAÇADEIRA DE FIXAÇÃO DE BRAÇOS DE LUMINÁRIAS DE 4" - FORNECIMENTO E INSTALAÇÃO. AF_02/2025</t>
  </si>
  <si>
    <t>BRAÇO PARA ILUMINAÇÃO PÚBLICA, EM TUBO DE AÇO GALVANIZADO, COMPRIMENTO DE 1,50 M, PARA
FIXAÇÃO EM POSTE METÁLICO - FORNECIMENTO E INSTALAÇÃO. AF_02/2025_PS</t>
  </si>
  <si>
    <t>CABO DE COBRE FLEXÍVEL ISOLADO, 6 MM², ANTI-CHAMA 450/750 V, PARA CIRCUITOS TERMINAIS -
FORNECIMENTO E INSTALAÇÃO. AF_03/2023</t>
  </si>
  <si>
    <t>ELETRODUTO FLEXÍVEL CORRUGADO, PEAD, DN 50 (1 1/2"), PARA REDE ENTERRADA DE DISTRIBUIÇÃO DE ENERGIA
ELÉTRICA - FORNECIMENTO E INSTALAÇÃO. AF_12/2021</t>
  </si>
  <si>
    <t>CARGA, MANOBRA E DESCARGA DE SOLOS E MATERIAIS GRANULARES EM CAMINHÃO BASCULANTE 10 M³ - CARGA COM ESCAVADEIRA HIDRÁULICA (CAÇAMBA DE 1,20 M³ / 155 HP) E DESCARGA LIVRE (UNIDADE: M3).
AF_07/2020</t>
  </si>
  <si>
    <t>limpeza terreno * 0,20 m</t>
  </si>
  <si>
    <t>remoção entulho demolição calçada</t>
  </si>
  <si>
    <t>transporte entulho e limpeza solo * 10 km</t>
  </si>
  <si>
    <t>placa 3,60 * 1,80</t>
  </si>
  <si>
    <t>ARMAÇÃO DE BLOCO UTILIZANDO AÇO CA-50 DE 8 MM - MONTAGEM. AF_01/2024</t>
  </si>
  <si>
    <t>ARMAÇÃO DE PILAR OU VIGA DE ESTRUTURA CONVENCIONAL DE CONCRETO ARMADO UTILIZANDO AÇO CA-50
DE 8,0 MM - MONTAGEM. AF_06/2022</t>
  </si>
  <si>
    <t>ARMAÇÃO DE PILAR OU VIGA DE ESTRUTURA CONVENCIONAL DE CONCRETO ARMADO UTILIZANDO AÇO CA-60
DE 5,0 MM - MONTAGEM. AF_06/2022</t>
  </si>
  <si>
    <t>ARMAÇÃO DE BLOCO UTILIZANDO AÇO CA-50 DE 10 MM - MONTAGEM. AF_01/2024</t>
  </si>
  <si>
    <t>1450 KG + 3074 KG + 50 m² * 40 kg (chapa)</t>
  </si>
  <si>
    <t>pintura guarda corpo e corrimão 25,00 * 1,10 * 2 lados</t>
  </si>
  <si>
    <t>6.6</t>
  </si>
  <si>
    <t>6.7</t>
  </si>
  <si>
    <t>12 unidades * 6,00 m profundidade</t>
  </si>
  <si>
    <t>TAPUME COM TELHA METÁLICA. AF_03/2024</t>
  </si>
  <si>
    <t>Remoção de poste de concreto</t>
  </si>
  <si>
    <t>04.21.130</t>
  </si>
  <si>
    <t>fechamento com tapume dos dois lados 9,35 entre muros + 50,00 lado escada até escola * 2,00 m de altura</t>
  </si>
  <si>
    <t>poste padrão e poste concreto</t>
  </si>
  <si>
    <t xml:space="preserve">SERVIÇOS PRELIMINARES </t>
  </si>
  <si>
    <t>LIMPEZA DO TERRENO, DEMOLIÇÕES E RETIRADAS</t>
  </si>
  <si>
    <t>MOVIMENTAÇÃO DE TERRA</t>
  </si>
  <si>
    <t>SERVIÇOS PRELIMINARES</t>
  </si>
  <si>
    <t>demolição de passarela existente - 4 mourões * 15 m de altura</t>
  </si>
  <si>
    <t>demolição de passarela existente 40,00 m2</t>
  </si>
  <si>
    <t>1485,00 m² limpeza de toda a área, área retirada no CAD</t>
  </si>
  <si>
    <t>Aterro mecanizado por compensação, solo de 1ª categoria em campo aberto, sem compactação do aterro</t>
  </si>
  <si>
    <t>07.12.040</t>
  </si>
  <si>
    <t>PLANTIO DE GRAMA ESMERALDA OU SÃO CARLOS OU CURITIBANA, EM PLACAS. AF_07/2024</t>
  </si>
  <si>
    <t>MOVIMENTAÇÃO DE TERRA E ACERTO DO TERRENO</t>
  </si>
  <si>
    <t>plantio de grama em toda a área</t>
  </si>
  <si>
    <t>acerto de terreno / taludes: considerada área de 1030,00 * 0,50 m</t>
  </si>
  <si>
    <t>demolição calçadas existente 15 m² + 11,50 m² * 0,07 espessura + demolição escada 7,00 m² * 0,30 m esp</t>
  </si>
  <si>
    <t>EXECUÇÃO DE MURETAS E ALAMBRADOS</t>
  </si>
  <si>
    <t>ALAMBRADO EM MOURÕES DE CONCRETO, COM TELA DE ARAME GALVANIZADO (INCLUSIVE MURETA EM
CONCRETO). AF_05/2018</t>
  </si>
  <si>
    <t>EXECUÇÃO DE MURETAS E ALAMBRADO</t>
  </si>
  <si>
    <t>INSTALAÇÃO DE ALAMBRADO DOS DOIS LADOS</t>
  </si>
  <si>
    <t>41,45 m * 0,20 * 0,30</t>
  </si>
  <si>
    <t>41,45 * 0,30 * 2 lados</t>
  </si>
  <si>
    <t>41,45 * 0,40</t>
  </si>
  <si>
    <t>EXECUÇÃO DE PISO E ESCADA ACESSO</t>
  </si>
  <si>
    <t>ESCADA EM CONCRETO ARMADO MOLDADO IN LOCO, FCK 25 MPA, COM 1 LANCE E LAJE PLANA, FÔRMA EM
CHAPA DE MADEIRA COMPENSADA RESINADA. AF_11/2020</t>
  </si>
  <si>
    <t>EXECUÇÃO DE PISO E ESCADA DE ACESSO</t>
  </si>
  <si>
    <t>0,583 M² area da seção da escada * 2,00 m largura</t>
  </si>
  <si>
    <t>114,32 + 37,05 + 18,03 calçadas a serem executadas</t>
  </si>
  <si>
    <t>corrimão escada nova 3,30 m *2 lados * 2 alturas</t>
  </si>
  <si>
    <t>LUMINÁRIA DE LED PARA ILUMINAÇÃO PÚBLICA, DE 181 W ATÉ 239 W - FORNECIMENTO E INSTALAÇÃO. AF_02/2025_PS</t>
  </si>
  <si>
    <t>6.8</t>
  </si>
  <si>
    <t>ENTRADA DE ENERGIA ELÉTRICA, AÉREA, BIFÁSICA, COM CAIXA DE EMBUTIR, CABO DE 16 MM2 E DISJUNTOR DIN
50A (NÃO INCLUSO O POSTE DE CONCRETO). AF_07/2020_PS</t>
  </si>
  <si>
    <t>Poste de concreto circular, 200 kg, H = 7,00 m</t>
  </si>
  <si>
    <t>68.01.600</t>
  </si>
  <si>
    <t>poste padrão de entrada de energia elétrica novo</t>
  </si>
  <si>
    <t>Árvore ornamental tipo Areca Bambu - h= 2,00 m</t>
  </si>
  <si>
    <t>34.04.160</t>
  </si>
  <si>
    <t>Terra vegetal orgânica comum</t>
  </si>
  <si>
    <t>34.01.010</t>
  </si>
  <si>
    <t>12 UNID. * 0,80 * 0,80 * 0,80 área para plantio</t>
  </si>
  <si>
    <t>5.3</t>
  </si>
  <si>
    <t>6.9</t>
  </si>
  <si>
    <t>6.10</t>
  </si>
  <si>
    <t>6.11</t>
  </si>
  <si>
    <t>6.12</t>
  </si>
  <si>
    <t>6.13</t>
  </si>
  <si>
    <t>6.14</t>
  </si>
  <si>
    <t>7.</t>
  </si>
  <si>
    <t>7.1</t>
  </si>
  <si>
    <t>7.2</t>
  </si>
  <si>
    <t>8.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</si>
  <si>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</si>
  <si>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</si>
  <si>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</si>
  <si>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</si>
  <si>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</si>
  <si>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</si>
  <si>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</si>
  <si>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</si>
  <si>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</si>
  <si>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pintura corrimão 13,20 * ,2*,2</t>
  </si>
  <si>
    <t>CDHU VERSÃO 198 NÃO DESONERADO</t>
  </si>
  <si>
    <t>7.3</t>
  </si>
  <si>
    <t>7.4</t>
  </si>
  <si>
    <t>7.5</t>
  </si>
  <si>
    <t>QUADRO DE COMPOSIÇÃO DO BDI</t>
  </si>
  <si>
    <t>Tietê, 13 de outubro de 2025.</t>
  </si>
  <si>
    <t>SINAPI 08/2025 NÃO DESONERADO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</si>
</sst>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 Light"/>
      <family val="2"/>
      <scheme val="major"/>
    </font>
    <font>
      <b/>
      <sz val="10"/>
      <color rgb="FF000000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3" fillId="0" borderId="0"/>
  </cellStyleXfs>
  <cellXfs count="160">
    <xf numFmtId="0" fontId="0" fillId="0" borderId="0" xfId="0"/>
    <xf numFmtId="0" fontId="3" fillId="2" borderId="0" xfId="0" applyFont="1" applyFill="1" applyAlignment="1" applyProtection="1">
      <alignment vertical="top"/>
    </xf>
    <xf numFmtId="49" fontId="3" fillId="2" borderId="0" xfId="0" applyNumberFormat="1" applyFont="1" applyFill="1" applyAlignment="1" applyProtection="1">
      <alignment horizontal="right"/>
    </xf>
    <xf numFmtId="4" fontId="2" fillId="2" borderId="0" xfId="0" applyNumberFormat="1" applyFont="1" applyFill="1" applyAlignment="1" applyProtection="1">
      <alignment vertical="top"/>
    </xf>
    <xf numFmtId="4" fontId="3" fillId="2" borderId="0" xfId="0" applyNumberFormat="1" applyFont="1" applyFill="1" applyAlignment="1" applyProtection="1">
      <alignment vertical="top"/>
    </xf>
    <xf numFmtId="49" fontId="6" fillId="2" borderId="0" xfId="0" applyNumberFormat="1" applyFont="1" applyFill="1" applyAlignment="1" applyProtection="1">
      <alignment horizontal="right" vertical="top"/>
    </xf>
    <xf numFmtId="49" fontId="3" fillId="2" borderId="0" xfId="0" applyNumberFormat="1" applyFont="1" applyFill="1" applyAlignment="1" applyProtection="1">
      <alignment horizontal="right" vertical="top"/>
    </xf>
    <xf numFmtId="4" fontId="5" fillId="3" borderId="1" xfId="0" applyNumberFormat="1" applyFont="1" applyFill="1" applyBorder="1" applyAlignment="1" applyProtection="1">
      <alignment horizontal="right" vertical="top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44" fontId="9" fillId="2" borderId="1" xfId="1" applyFont="1" applyFill="1" applyBorder="1" applyAlignment="1" applyProtection="1">
      <alignment horizontal="left" vertical="center" wrapText="1"/>
      <protection locked="0"/>
    </xf>
    <xf numFmtId="44" fontId="0" fillId="0" borderId="1" xfId="0" applyNumberFormat="1" applyBorder="1" applyAlignment="1">
      <alignment vertical="center"/>
    </xf>
    <xf numFmtId="44" fontId="9" fillId="2" borderId="1" xfId="1" applyFont="1" applyFill="1" applyBorder="1" applyAlignment="1" applyProtection="1">
      <alignment horizontal="right" vertical="center" wrapText="1"/>
      <protection locked="0"/>
    </xf>
    <xf numFmtId="0" fontId="0" fillId="0" borderId="0" xfId="0" applyAlignment="1">
      <alignment vertical="center"/>
    </xf>
    <xf numFmtId="0" fontId="3" fillId="2" borderId="0" xfId="0" applyFont="1" applyFill="1" applyAlignment="1" applyProtection="1">
      <alignment horizontal="center" vertical="top"/>
    </xf>
    <xf numFmtId="0" fontId="0" fillId="0" borderId="1" xfId="0" applyBorder="1" applyAlignment="1">
      <alignment horizontal="center" vertical="center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2" fontId="9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Fill="1" applyBorder="1" applyAlignment="1" applyProtection="1">
      <alignment vertical="top"/>
    </xf>
    <xf numFmtId="1" fontId="7" fillId="0" borderId="0" xfId="0" applyNumberFormat="1" applyFont="1" applyFill="1" applyBorder="1" applyAlignment="1" applyProtection="1">
      <alignment vertical="top"/>
    </xf>
    <xf numFmtId="10" fontId="3" fillId="2" borderId="3" xfId="0" applyNumberFormat="1" applyFont="1" applyFill="1" applyBorder="1" applyAlignment="1" applyProtection="1">
      <alignment horizontal="center" vertical="top"/>
    </xf>
    <xf numFmtId="4" fontId="2" fillId="3" borderId="6" xfId="0" applyNumberFormat="1" applyFont="1" applyFill="1" applyBorder="1" applyAlignment="1" applyProtection="1">
      <alignment vertical="top"/>
    </xf>
    <xf numFmtId="17" fontId="3" fillId="2" borderId="1" xfId="0" applyNumberFormat="1" applyFont="1" applyFill="1" applyBorder="1" applyAlignment="1" applyProtection="1">
      <alignment horizontal="center" vertical="top"/>
    </xf>
    <xf numFmtId="0" fontId="0" fillId="0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164" fontId="11" fillId="3" borderId="6" xfId="0" applyNumberFormat="1" applyFont="1" applyFill="1" applyBorder="1" applyAlignment="1">
      <alignment vertical="center"/>
    </xf>
    <xf numFmtId="0" fontId="3" fillId="3" borderId="4" xfId="0" applyNumberFormat="1" applyFont="1" applyFill="1" applyBorder="1" applyAlignment="1" applyProtection="1">
      <alignment horizontal="left" vertical="top"/>
    </xf>
    <xf numFmtId="44" fontId="9" fillId="2" borderId="3" xfId="1" applyFont="1" applyFill="1" applyBorder="1" applyAlignment="1" applyProtection="1">
      <alignment horizontal="left" vertical="center" wrapText="1"/>
      <protection locked="0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2" fontId="9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 applyProtection="1">
      <alignment horizontal="center" vertical="top" wrapText="1"/>
    </xf>
    <xf numFmtId="0" fontId="8" fillId="3" borderId="5" xfId="0" applyFont="1" applyFill="1" applyBorder="1" applyAlignment="1" applyProtection="1">
      <alignment horizontal="center" vertical="top" wrapText="1"/>
    </xf>
    <xf numFmtId="0" fontId="0" fillId="3" borderId="5" xfId="0" applyFill="1" applyBorder="1" applyAlignment="1">
      <alignment horizontal="center"/>
    </xf>
    <xf numFmtId="0" fontId="9" fillId="3" borderId="5" xfId="0" applyFont="1" applyFill="1" applyBorder="1" applyAlignment="1" applyProtection="1">
      <alignment horizontal="center" wrapText="1"/>
      <protection locked="0"/>
    </xf>
    <xf numFmtId="0" fontId="9" fillId="3" borderId="5" xfId="0" applyFont="1" applyFill="1" applyBorder="1" applyAlignment="1" applyProtection="1">
      <alignment horizontal="center" vertical="center" wrapText="1"/>
      <protection locked="0"/>
    </xf>
    <xf numFmtId="2" fontId="9" fillId="3" borderId="5" xfId="0" applyNumberFormat="1" applyFont="1" applyFill="1" applyBorder="1" applyAlignment="1" applyProtection="1">
      <alignment horizontal="center" vertical="center" wrapText="1"/>
      <protection locked="0"/>
    </xf>
    <xf numFmtId="44" fontId="9" fillId="3" borderId="5" xfId="1" applyFont="1" applyFill="1" applyBorder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center" vertical="top"/>
    </xf>
    <xf numFmtId="0" fontId="0" fillId="3" borderId="4" xfId="0" applyFill="1" applyBorder="1" applyAlignment="1">
      <alignment horizontal="center" vertical="center"/>
    </xf>
    <xf numFmtId="0" fontId="3" fillId="2" borderId="0" xfId="0" applyFont="1" applyFill="1" applyAlignment="1" applyProtection="1">
      <alignment horizontal="center"/>
    </xf>
    <xf numFmtId="0" fontId="8" fillId="3" borderId="2" xfId="0" applyFont="1" applyFill="1" applyBorder="1" applyAlignment="1" applyProtection="1">
      <alignment horizontal="center" wrapText="1"/>
    </xf>
    <xf numFmtId="0" fontId="8" fillId="3" borderId="5" xfId="0" applyFont="1" applyFill="1" applyBorder="1" applyAlignment="1" applyProtection="1">
      <alignment horizontal="center" wrapText="1"/>
    </xf>
    <xf numFmtId="0" fontId="3" fillId="0" borderId="1" xfId="0" applyFont="1" applyBorder="1" applyAlignment="1">
      <alignment horizontal="center" vertical="center"/>
    </xf>
    <xf numFmtId="0" fontId="9" fillId="2" borderId="1" xfId="0" quotePrefix="1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>
      <alignment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2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4" fontId="0" fillId="0" borderId="0" xfId="0" applyNumberFormat="1" applyAlignment="1">
      <alignment horizontal="center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2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44" fontId="9" fillId="0" borderId="2" xfId="1" applyNumberFormat="1" applyFont="1" applyFill="1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8" fillId="3" borderId="5" xfId="0" applyFont="1" applyFill="1" applyBorder="1" applyAlignment="1" applyProtection="1">
      <alignment horizontal="left" vertical="top" wrapText="1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vertical="center" wrapText="1"/>
    </xf>
    <xf numFmtId="0" fontId="0" fillId="3" borderId="1" xfId="0" applyFill="1" applyBorder="1"/>
    <xf numFmtId="2" fontId="0" fillId="0" borderId="1" xfId="0" applyNumberFormat="1" applyBorder="1" applyAlignment="1">
      <alignment horizontal="center" vertical="center"/>
    </xf>
    <xf numFmtId="44" fontId="8" fillId="3" borderId="6" xfId="0" applyNumberFormat="1" applyFont="1" applyFill="1" applyBorder="1" applyAlignment="1" applyProtection="1">
      <alignment horizontal="center" vertical="top" wrapText="1"/>
    </xf>
    <xf numFmtId="0" fontId="3" fillId="0" borderId="1" xfId="0" applyFont="1" applyBorder="1" applyAlignment="1">
      <alignment wrapText="1"/>
    </xf>
    <xf numFmtId="0" fontId="3" fillId="3" borderId="5" xfId="0" applyFont="1" applyFill="1" applyBorder="1" applyAlignment="1">
      <alignment horizontal="center"/>
    </xf>
    <xf numFmtId="44" fontId="3" fillId="3" borderId="5" xfId="0" applyNumberFormat="1" applyFont="1" applyFill="1" applyBorder="1" applyAlignment="1">
      <alignment vertical="center"/>
    </xf>
    <xf numFmtId="44" fontId="10" fillId="3" borderId="6" xfId="1" applyFont="1" applyFill="1" applyBorder="1" applyAlignment="1" applyProtection="1">
      <alignment horizontal="right" vertical="center" wrapText="1"/>
      <protection locked="0"/>
    </xf>
    <xf numFmtId="0" fontId="3" fillId="0" borderId="1" xfId="0" applyFont="1" applyBorder="1"/>
    <xf numFmtId="44" fontId="3" fillId="3" borderId="5" xfId="0" applyNumberFormat="1" applyFont="1" applyFill="1" applyBorder="1"/>
    <xf numFmtId="44" fontId="5" fillId="3" borderId="6" xfId="0" applyNumberFormat="1" applyFont="1" applyFill="1" applyBorder="1"/>
    <xf numFmtId="0" fontId="3" fillId="0" borderId="1" xfId="0" applyFont="1" applyBorder="1" applyAlignment="1">
      <alignment vertical="center" wrapText="1"/>
    </xf>
    <xf numFmtId="0" fontId="8" fillId="3" borderId="1" xfId="0" applyFont="1" applyFill="1" applyBorder="1" applyAlignment="1" applyProtection="1">
      <alignment horizontal="center" vertical="top" wrapText="1"/>
    </xf>
    <xf numFmtId="0" fontId="8" fillId="3" borderId="1" xfId="0" applyFont="1" applyFill="1" applyBorder="1" applyAlignment="1" applyProtection="1">
      <alignment horizontal="left" vertical="top" wrapText="1"/>
    </xf>
    <xf numFmtId="0" fontId="5" fillId="3" borderId="1" xfId="0" applyFont="1" applyFill="1" applyBorder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44" fontId="9" fillId="2" borderId="2" xfId="1" applyFont="1" applyFill="1" applyBorder="1" applyAlignment="1" applyProtection="1">
      <alignment horizontal="left" vertical="center" wrapText="1"/>
      <protection locked="0"/>
    </xf>
    <xf numFmtId="0" fontId="0" fillId="0" borderId="1" xfId="0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0" fontId="8" fillId="3" borderId="4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44" fontId="9" fillId="2" borderId="2" xfId="1" applyFont="1" applyFill="1" applyBorder="1" applyAlignment="1" applyProtection="1">
      <alignment horizontal="right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wrapText="1"/>
    </xf>
    <xf numFmtId="2" fontId="9" fillId="2" borderId="3" xfId="0" applyNumberFormat="1" applyFont="1" applyFill="1" applyBorder="1" applyAlignment="1" applyProtection="1">
      <alignment horizontal="center" vertical="center" wrapText="1"/>
      <protection locked="0"/>
    </xf>
    <xf numFmtId="44" fontId="9" fillId="2" borderId="3" xfId="1" applyFont="1" applyFill="1" applyBorder="1" applyAlignment="1" applyProtection="1">
      <alignment horizontal="right" vertical="center" wrapText="1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2" fontId="0" fillId="0" borderId="1" xfId="0" applyNumberFormat="1" applyFill="1" applyBorder="1" applyAlignment="1">
      <alignment horizontal="center" vertical="center" wrapText="1"/>
    </xf>
    <xf numFmtId="2" fontId="0" fillId="0" borderId="3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2" fontId="9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0" fillId="0" borderId="3" xfId="0" applyBorder="1" applyAlignment="1">
      <alignment horizontal="center" vertical="center"/>
    </xf>
    <xf numFmtId="0" fontId="10" fillId="3" borderId="4" xfId="0" applyFont="1" applyFill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 applyProtection="1">
      <alignment horizontal="center" vertical="center" wrapText="1"/>
    </xf>
    <xf numFmtId="2" fontId="8" fillId="3" borderId="1" xfId="0" applyNumberFormat="1" applyFont="1" applyFill="1" applyBorder="1" applyAlignment="1" applyProtection="1">
      <alignment horizontal="center" vertical="top" wrapText="1"/>
    </xf>
    <xf numFmtId="2" fontId="3" fillId="3" borderId="1" xfId="0" applyNumberFormat="1" applyFont="1" applyFill="1" applyBorder="1" applyAlignment="1">
      <alignment horizontal="center"/>
    </xf>
    <xf numFmtId="2" fontId="12" fillId="0" borderId="1" xfId="0" applyNumberFormat="1" applyFont="1" applyBorder="1" applyAlignment="1">
      <alignment horizontal="center" vertical="center" wrapText="1"/>
    </xf>
    <xf numFmtId="2" fontId="9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9" fillId="2" borderId="1" xfId="0" quotePrefix="1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0" fontId="9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/>
    </xf>
    <xf numFmtId="164" fontId="11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44" fontId="5" fillId="3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left" vertical="center" wrapText="1"/>
    </xf>
    <xf numFmtId="44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4" fontId="3" fillId="0" borderId="1" xfId="0" applyNumberFormat="1" applyFont="1" applyFill="1" applyBorder="1" applyAlignment="1">
      <alignment vertical="center"/>
    </xf>
    <xf numFmtId="44" fontId="9" fillId="0" borderId="1" xfId="1" applyNumberFormat="1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44" fontId="3" fillId="0" borderId="1" xfId="0" applyNumberFormat="1" applyFont="1" applyBorder="1" applyAlignment="1"/>
    <xf numFmtId="0" fontId="3" fillId="3" borderId="4" xfId="0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44" fontId="0" fillId="0" borderId="3" xfId="0" applyNumberFormat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wrapText="1"/>
    </xf>
    <xf numFmtId="2" fontId="3" fillId="0" borderId="1" xfId="0" applyNumberFormat="1" applyFont="1" applyFill="1" applyBorder="1" applyAlignment="1">
      <alignment horizontal="center"/>
    </xf>
    <xf numFmtId="0" fontId="0" fillId="0" borderId="1" xfId="0" applyFill="1" applyBorder="1"/>
    <xf numFmtId="49" fontId="6" fillId="2" borderId="0" xfId="0" applyNumberFormat="1" applyFont="1" applyFill="1" applyAlignment="1" applyProtection="1">
      <alignment horizontal="left" vertical="top" wrapText="1"/>
    </xf>
    <xf numFmtId="44" fontId="9" fillId="0" borderId="1" xfId="1" applyFont="1" applyFill="1" applyBorder="1" applyAlignment="1" applyProtection="1">
      <alignment horizontal="left" vertical="center" wrapText="1"/>
      <protection locked="0"/>
    </xf>
    <xf numFmtId="44" fontId="9" fillId="0" borderId="3" xfId="1" applyFont="1" applyFill="1" applyBorder="1" applyAlignment="1" applyProtection="1">
      <alignment horizontal="right" vertical="center" wrapText="1"/>
      <protection locked="0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Border="1" applyAlignment="1">
      <alignment horizontal="center" vertical="center"/>
    </xf>
    <xf numFmtId="0" fontId="3" fillId="3" borderId="9" xfId="0" applyNumberFormat="1" applyFont="1" applyFill="1" applyBorder="1" applyAlignment="1" applyProtection="1">
      <alignment horizontal="left" vertical="top"/>
    </xf>
    <xf numFmtId="4" fontId="2" fillId="3" borderId="10" xfId="0" applyNumberFormat="1" applyFont="1" applyFill="1" applyBorder="1" applyAlignment="1" applyProtection="1">
      <alignment vertical="top"/>
    </xf>
    <xf numFmtId="4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9" fontId="6" fillId="2" borderId="0" xfId="0" applyNumberFormat="1" applyFont="1" applyFill="1" applyAlignment="1" applyProtection="1">
      <alignment horizontal="left" vertical="top" wrapText="1"/>
    </xf>
    <xf numFmtId="0" fontId="11" fillId="2" borderId="0" xfId="0" applyFont="1" applyFill="1" applyAlignment="1" applyProtection="1">
      <alignment horizontal="center" vertical="top"/>
    </xf>
    <xf numFmtId="0" fontId="11" fillId="3" borderId="5" xfId="0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 applyProtection="1">
      <alignment horizontal="center" vertical="center"/>
    </xf>
    <xf numFmtId="4" fontId="4" fillId="3" borderId="3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6" fillId="2" borderId="0" xfId="0" applyNumberFormat="1" applyFont="1" applyFill="1" applyAlignment="1" applyProtection="1">
      <alignment horizontal="center" vertical="top" wrapText="1"/>
    </xf>
  </cellXfs>
  <cellStyles count="3">
    <cellStyle name="Moeda" xfId="1" builtinId="4"/>
    <cellStyle name="Normal" xfId="0" builtinId="0"/>
    <cellStyle name="Normal 2" xfId="2"/>
  </cellStyles>
  <dxfs count="344"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190499</xdr:colOff>
      <xdr:row>6</xdr:row>
      <xdr:rowOff>103909</xdr:rowOff>
    </xdr:from>
    <xdr:to>
      <xdr:col>3</xdr:col>
      <xdr:colOff>978477</xdr:colOff>
      <xdr:row>6</xdr:row>
      <xdr:rowOff>103909</xdr:rowOff>
    </xdr:to>
    <xdr:cxnSp macro="">
      <xdr:nvCxnSpPr>
        <xdr:cNvPr id="3" name="Conector reto 2"/>
        <xdr:cNvCxnSpPr/>
      </xdr:nvCxnSpPr>
      <xdr:spPr>
        <a:xfrm>
          <a:off x="5507181" y="1264227"/>
          <a:ext cx="787978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195694</xdr:colOff>
      <xdr:row>9</xdr:row>
      <xdr:rowOff>100444</xdr:rowOff>
    </xdr:from>
    <xdr:to>
      <xdr:col>4</xdr:col>
      <xdr:colOff>1047750</xdr:colOff>
      <xdr:row>9</xdr:row>
      <xdr:rowOff>112568</xdr:rowOff>
    </xdr:to>
    <xdr:cxnSp macro="">
      <xdr:nvCxnSpPr>
        <xdr:cNvPr id="4" name="Conector reto 3"/>
        <xdr:cNvCxnSpPr/>
      </xdr:nvCxnSpPr>
      <xdr:spPr>
        <a:xfrm>
          <a:off x="4802330" y="2403762"/>
          <a:ext cx="2012375" cy="12124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199159</xdr:colOff>
      <xdr:row>10</xdr:row>
      <xdr:rowOff>112568</xdr:rowOff>
    </xdr:from>
    <xdr:to>
      <xdr:col>4</xdr:col>
      <xdr:colOff>1021772</xdr:colOff>
      <xdr:row>10</xdr:row>
      <xdr:rowOff>112568</xdr:rowOff>
    </xdr:to>
    <xdr:cxnSp macro="">
      <xdr:nvCxnSpPr>
        <xdr:cNvPr id="5" name="Conector reto 4"/>
        <xdr:cNvCxnSpPr/>
      </xdr:nvCxnSpPr>
      <xdr:spPr>
        <a:xfrm>
          <a:off x="4805795" y="2770909"/>
          <a:ext cx="1982932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188768</xdr:colOff>
      <xdr:row>11</xdr:row>
      <xdr:rowOff>102177</xdr:rowOff>
    </xdr:from>
    <xdr:to>
      <xdr:col>5</xdr:col>
      <xdr:colOff>1013114</xdr:colOff>
      <xdr:row>11</xdr:row>
      <xdr:rowOff>103909</xdr:rowOff>
    </xdr:to>
    <xdr:cxnSp macro="">
      <xdr:nvCxnSpPr>
        <xdr:cNvPr id="6" name="Conector reto 5"/>
        <xdr:cNvCxnSpPr/>
      </xdr:nvCxnSpPr>
      <xdr:spPr>
        <a:xfrm>
          <a:off x="5505450" y="2327563"/>
          <a:ext cx="3144982" cy="1732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173182</xdr:colOff>
      <xdr:row>12</xdr:row>
      <xdr:rowOff>145472</xdr:rowOff>
    </xdr:from>
    <xdr:to>
      <xdr:col>5</xdr:col>
      <xdr:colOff>994064</xdr:colOff>
      <xdr:row>12</xdr:row>
      <xdr:rowOff>155864</xdr:rowOff>
    </xdr:to>
    <xdr:cxnSp macro="">
      <xdr:nvCxnSpPr>
        <xdr:cNvPr id="8" name="Conector reto 7"/>
        <xdr:cNvCxnSpPr/>
      </xdr:nvCxnSpPr>
      <xdr:spPr>
        <a:xfrm flipV="1">
          <a:off x="7100455" y="3513858"/>
          <a:ext cx="820882" cy="10392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185304</xdr:colOff>
      <xdr:row>13</xdr:row>
      <xdr:rowOff>124689</xdr:rowOff>
    </xdr:from>
    <xdr:to>
      <xdr:col>5</xdr:col>
      <xdr:colOff>973282</xdr:colOff>
      <xdr:row>13</xdr:row>
      <xdr:rowOff>124689</xdr:rowOff>
    </xdr:to>
    <xdr:cxnSp macro="">
      <xdr:nvCxnSpPr>
        <xdr:cNvPr id="9" name="Conector reto 8"/>
        <xdr:cNvCxnSpPr/>
      </xdr:nvCxnSpPr>
      <xdr:spPr>
        <a:xfrm>
          <a:off x="7822622" y="3060121"/>
          <a:ext cx="787978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173182</xdr:colOff>
      <xdr:row>7</xdr:row>
      <xdr:rowOff>112568</xdr:rowOff>
    </xdr:from>
    <xdr:to>
      <xdr:col>3</xdr:col>
      <xdr:colOff>961160</xdr:colOff>
      <xdr:row>7</xdr:row>
      <xdr:rowOff>112568</xdr:rowOff>
    </xdr:to>
    <xdr:cxnSp macro="">
      <xdr:nvCxnSpPr>
        <xdr:cNvPr id="10" name="Conector reto 9"/>
        <xdr:cNvCxnSpPr/>
      </xdr:nvCxnSpPr>
      <xdr:spPr>
        <a:xfrm>
          <a:off x="4779818" y="1705841"/>
          <a:ext cx="787978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213014</xdr:colOff>
      <xdr:row>8</xdr:row>
      <xdr:rowOff>117764</xdr:rowOff>
    </xdr:from>
    <xdr:to>
      <xdr:col>4</xdr:col>
      <xdr:colOff>1004454</xdr:colOff>
      <xdr:row>8</xdr:row>
      <xdr:rowOff>121228</xdr:rowOff>
    </xdr:to>
    <xdr:cxnSp macro="">
      <xdr:nvCxnSpPr>
        <xdr:cNvPr id="11" name="Conector reto 10"/>
        <xdr:cNvCxnSpPr/>
      </xdr:nvCxnSpPr>
      <xdr:spPr>
        <a:xfrm>
          <a:off x="4819650" y="2066059"/>
          <a:ext cx="1951759" cy="3464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12</xdr:col>
      <xdr:colOff>1021</xdr:colOff>
      <xdr:row>24</xdr:row>
      <xdr:rowOff>10085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7316221" cy="40105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ngenharia%20e%20Arquitetura/Arquivos%20compartilhados/05-%20PROJETOS%20OBRAS%201/EDUCA&#199;&#195;O/EMEB%20PAULO/PROJETO%20REFORMA%202022/TTE_EMEB%20PAULO%20SOUZA%20ALVES_OR&#199;_R01_PREFEITU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BDI"/>
      <sheetName val="PLANILHA"/>
      <sheetName val="MEMORIA"/>
      <sheetName val="CRONOGRAMA"/>
      <sheetName val="COMPOSICOES"/>
      <sheetName val="COTACOES"/>
      <sheetName val="MAPA BF"/>
    </sheetNames>
    <sheetDataSet>
      <sheetData sheetId="0">
        <row r="2">
          <cell r="B2" t="str">
            <v>PREFEITURA MUNICIPAL DE TIETE</v>
          </cell>
        </row>
        <row r="47">
          <cell r="B47" t="str">
            <v>PREFEITURA MUNICIPAL DE MOGI GUAÇU</v>
          </cell>
          <cell r="C47">
            <v>1</v>
          </cell>
          <cell r="D47">
            <v>0</v>
          </cell>
          <cell r="F47">
            <v>2</v>
          </cell>
        </row>
        <row r="48">
          <cell r="B48" t="str">
            <v>PREFEITURA MUNICIPAL DE TIETE</v>
          </cell>
          <cell r="C48">
            <v>2</v>
          </cell>
          <cell r="D48">
            <v>0</v>
          </cell>
        </row>
        <row r="49">
          <cell r="B49" t="str">
            <v>PREFEITURA MUNICIPAL DE SETE BARRAS</v>
          </cell>
          <cell r="C49">
            <v>3</v>
          </cell>
          <cell r="D49">
            <v>0</v>
          </cell>
        </row>
        <row r="50">
          <cell r="B50" t="str">
            <v>PREFEITURA MUNICIPAL DE BOITUVA</v>
          </cell>
          <cell r="C50">
            <v>4</v>
          </cell>
          <cell r="D50">
            <v>0</v>
          </cell>
        </row>
        <row r="51">
          <cell r="B51" t="str">
            <v>PREFEITURA MUNICIPAL DE PAULINIA</v>
          </cell>
          <cell r="C51">
            <v>5</v>
          </cell>
          <cell r="D51">
            <v>0</v>
          </cell>
        </row>
        <row r="52">
          <cell r="B52" t="str">
            <v>PREFEITURA MUNICIPAL DE SÃO CAETANO DO SUL</v>
          </cell>
          <cell r="C52">
            <v>6</v>
          </cell>
          <cell r="D52">
            <v>0</v>
          </cell>
        </row>
        <row r="53">
          <cell r="B53" t="str">
            <v>PREFEITURA MUNICIPAL DE MOGI DAS CRUZES</v>
          </cell>
          <cell r="C53">
            <v>7</v>
          </cell>
          <cell r="D53">
            <v>0</v>
          </cell>
        </row>
        <row r="54">
          <cell r="B54" t="str">
            <v>PREFEITURA MUNICIPAL DE VOTORANTIM</v>
          </cell>
          <cell r="C54">
            <v>8</v>
          </cell>
          <cell r="D54">
            <v>0</v>
          </cell>
        </row>
        <row r="55">
          <cell r="B55" t="str">
            <v>PREFEITURA MUNICIPAL DE CAMPO LIMPO PAULISTA</v>
          </cell>
          <cell r="C55">
            <v>9</v>
          </cell>
          <cell r="D55">
            <v>0</v>
          </cell>
        </row>
        <row r="56">
          <cell r="B56" t="str">
            <v>PREFEITURA MUNICIPAL DE RIO DAS PEDRAS</v>
          </cell>
          <cell r="C56">
            <v>10</v>
          </cell>
          <cell r="D56">
            <v>0</v>
          </cell>
        </row>
        <row r="57">
          <cell r="B57" t="str">
            <v>PREFEITURA MUNICIPAL DE ITU</v>
          </cell>
          <cell r="C57">
            <v>11</v>
          </cell>
          <cell r="D57">
            <v>0</v>
          </cell>
        </row>
        <row r="58">
          <cell r="B58">
            <v>0</v>
          </cell>
          <cell r="C58">
            <v>12</v>
          </cell>
          <cell r="D58">
            <v>0</v>
          </cell>
        </row>
        <row r="59">
          <cell r="B59">
            <v>0</v>
          </cell>
          <cell r="C59">
            <v>13</v>
          </cell>
          <cell r="D59">
            <v>0</v>
          </cell>
        </row>
        <row r="60">
          <cell r="B60">
            <v>0</v>
          </cell>
          <cell r="C60">
            <v>14</v>
          </cell>
          <cell r="D60">
            <v>0</v>
          </cell>
        </row>
        <row r="61">
          <cell r="B61">
            <v>0</v>
          </cell>
          <cell r="C61">
            <v>15</v>
          </cell>
          <cell r="D61">
            <v>0</v>
          </cell>
        </row>
        <row r="62">
          <cell r="B62">
            <v>0</v>
          </cell>
          <cell r="C62">
            <v>16</v>
          </cell>
          <cell r="D62">
            <v>0</v>
          </cell>
        </row>
        <row r="63">
          <cell r="B63">
            <v>0</v>
          </cell>
          <cell r="C63">
            <v>17</v>
          </cell>
          <cell r="D63">
            <v>0</v>
          </cell>
        </row>
        <row r="64">
          <cell r="B64">
            <v>0</v>
          </cell>
          <cell r="C64">
            <v>18</v>
          </cell>
          <cell r="D64">
            <v>0</v>
          </cell>
        </row>
        <row r="65">
          <cell r="B65">
            <v>0</v>
          </cell>
          <cell r="C65">
            <v>19</v>
          </cell>
          <cell r="D65">
            <v>0</v>
          </cell>
        </row>
        <row r="66">
          <cell r="B66">
            <v>0</v>
          </cell>
          <cell r="C66">
            <v>0</v>
          </cell>
          <cell r="D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</row>
        <row r="69">
          <cell r="B69">
            <v>0</v>
          </cell>
          <cell r="C69">
            <v>0</v>
          </cell>
          <cell r="D69">
            <v>0</v>
          </cell>
        </row>
        <row r="70">
          <cell r="B70">
            <v>0</v>
          </cell>
          <cell r="C70">
            <v>0</v>
          </cell>
          <cell r="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</row>
        <row r="72">
          <cell r="B72">
            <v>0</v>
          </cell>
          <cell r="C72">
            <v>0</v>
          </cell>
          <cell r="D72">
            <v>0</v>
          </cell>
        </row>
        <row r="73">
          <cell r="B73">
            <v>0</v>
          </cell>
          <cell r="C73">
            <v>0</v>
          </cell>
          <cell r="D73">
            <v>0</v>
          </cell>
        </row>
        <row r="74">
          <cell r="B74">
            <v>0</v>
          </cell>
          <cell r="C74">
            <v>0</v>
          </cell>
          <cell r="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</row>
        <row r="76">
          <cell r="B76">
            <v>0</v>
          </cell>
          <cell r="C76">
            <v>0</v>
          </cell>
          <cell r="D76">
            <v>0</v>
          </cell>
        </row>
      </sheetData>
      <sheetData sheetId="1"/>
      <sheetData sheetId="2">
        <row r="4">
          <cell r="E4">
            <v>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6"/>
  <sheetViews>
    <sheetView tabSelected="1" showWhiteSpace="0" zoomScale="110" zoomScaleNormal="110" workbookViewId="0">
      <selection activeCell="D47" sqref="D47"/>
    </sheetView>
  </sheetViews>
  <sheetFormatPr defaultRowHeight="15" x14ac:dyDescent="0.25"/>
  <cols>
    <col min="1" max="1" width="7" style="127" customWidth="1"/>
    <col min="2" max="2" width="11" style="127" customWidth="1"/>
    <col min="3" max="3" width="10.85546875" style="127" customWidth="1"/>
    <col min="4" max="4" width="54.85546875" customWidth="1"/>
    <col min="6" max="6" width="9.140625" customWidth="1"/>
    <col min="7" max="7" width="13.42578125" customWidth="1"/>
    <col min="8" max="8" width="16.140625" customWidth="1"/>
    <col min="9" max="9" width="17.85546875" customWidth="1"/>
    <col min="11" max="11" width="12.28515625" bestFit="1" customWidth="1"/>
  </cols>
  <sheetData>
    <row r="1" spans="1:10" x14ac:dyDescent="0.25">
      <c r="A1" s="42"/>
      <c r="B1" s="44"/>
      <c r="C1" s="18"/>
      <c r="D1" s="2"/>
      <c r="E1" s="1"/>
      <c r="F1" s="1"/>
      <c r="G1" s="3"/>
      <c r="H1" s="4"/>
      <c r="I1" s="4"/>
      <c r="J1" s="4"/>
    </row>
    <row r="2" spans="1:10" ht="15.75" x14ac:dyDescent="0.25">
      <c r="A2" s="149" t="s">
        <v>78</v>
      </c>
      <c r="B2" s="149"/>
      <c r="C2" s="149"/>
      <c r="D2" s="149"/>
      <c r="E2" s="149"/>
      <c r="F2" s="5"/>
      <c r="G2" s="152" t="s">
        <v>25</v>
      </c>
      <c r="H2" s="31" t="s">
        <v>188</v>
      </c>
      <c r="I2" s="25"/>
      <c r="J2" s="22"/>
    </row>
    <row r="3" spans="1:10" ht="15.75" x14ac:dyDescent="0.25">
      <c r="A3" s="139"/>
      <c r="B3" s="139"/>
      <c r="C3" s="139"/>
      <c r="D3" s="139"/>
      <c r="E3" s="139"/>
      <c r="F3" s="5"/>
      <c r="G3" s="153"/>
      <c r="H3" s="144" t="s">
        <v>194</v>
      </c>
      <c r="I3" s="145"/>
      <c r="J3" s="22"/>
    </row>
    <row r="4" spans="1:10" x14ac:dyDescent="0.25">
      <c r="A4" s="18"/>
      <c r="B4" s="44"/>
      <c r="C4" s="18"/>
      <c r="D4" s="1"/>
      <c r="E4" s="1"/>
      <c r="F4" s="6"/>
      <c r="G4" s="7" t="s">
        <v>1</v>
      </c>
      <c r="H4" s="24">
        <v>0.22</v>
      </c>
      <c r="I4" s="1"/>
      <c r="J4" s="23"/>
    </row>
    <row r="5" spans="1:10" ht="15.75" x14ac:dyDescent="0.25">
      <c r="A5" s="150" t="s">
        <v>57</v>
      </c>
      <c r="B5" s="150"/>
      <c r="C5" s="150"/>
      <c r="D5" s="150"/>
      <c r="E5" s="150"/>
      <c r="F5" s="6"/>
      <c r="G5" s="7" t="s">
        <v>0</v>
      </c>
      <c r="H5" s="26">
        <v>45809</v>
      </c>
      <c r="I5" s="1"/>
      <c r="J5" s="23"/>
    </row>
    <row r="7" spans="1:10" x14ac:dyDescent="0.25">
      <c r="A7" s="103" t="s">
        <v>2</v>
      </c>
      <c r="B7" s="45" t="s">
        <v>3</v>
      </c>
      <c r="C7" s="35" t="s">
        <v>4</v>
      </c>
      <c r="D7" s="35" t="s">
        <v>5</v>
      </c>
      <c r="E7" s="35" t="s">
        <v>6</v>
      </c>
      <c r="F7" s="35" t="s">
        <v>7</v>
      </c>
      <c r="G7" s="35" t="s">
        <v>8</v>
      </c>
      <c r="H7" s="35" t="s">
        <v>9</v>
      </c>
      <c r="I7" s="35" t="s">
        <v>10</v>
      </c>
    </row>
    <row r="8" spans="1:10" x14ac:dyDescent="0.25">
      <c r="A8" s="81" t="s">
        <v>28</v>
      </c>
      <c r="B8" s="46"/>
      <c r="C8" s="36"/>
      <c r="D8" s="59" t="s">
        <v>129</v>
      </c>
      <c r="E8" s="36"/>
      <c r="F8" s="36"/>
      <c r="G8" s="36"/>
      <c r="H8" s="36"/>
      <c r="I8" s="64">
        <f>SUM(I9:I10)</f>
        <v>17796.555288</v>
      </c>
    </row>
    <row r="9" spans="1:10" ht="38.25" x14ac:dyDescent="0.25">
      <c r="A9" s="12" t="s">
        <v>27</v>
      </c>
      <c r="B9" s="47">
        <v>103689</v>
      </c>
      <c r="C9" s="12" t="s">
        <v>79</v>
      </c>
      <c r="D9" s="128" t="s">
        <v>100</v>
      </c>
      <c r="E9" s="12" t="s">
        <v>41</v>
      </c>
      <c r="F9" s="13">
        <f>MEMÓRIA!D2</f>
        <v>6.48</v>
      </c>
      <c r="G9" s="14">
        <v>473.93</v>
      </c>
      <c r="H9" s="14">
        <f>G9*(1+$H$4)</f>
        <v>578.19460000000004</v>
      </c>
      <c r="I9" s="16">
        <f>H9*F9</f>
        <v>3746.7010080000005</v>
      </c>
    </row>
    <row r="10" spans="1:10" x14ac:dyDescent="0.25">
      <c r="A10" s="12" t="s">
        <v>33</v>
      </c>
      <c r="B10" s="47">
        <v>98459</v>
      </c>
      <c r="C10" s="12" t="s">
        <v>79</v>
      </c>
      <c r="D10" s="72" t="s">
        <v>124</v>
      </c>
      <c r="E10" s="12" t="s">
        <v>41</v>
      </c>
      <c r="F10" s="13">
        <f>MEMÓRIA!D3</f>
        <v>118.7</v>
      </c>
      <c r="G10" s="14">
        <v>97.02</v>
      </c>
      <c r="H10" s="14">
        <f>G10*(1+$H$4)</f>
        <v>118.36439999999999</v>
      </c>
      <c r="I10" s="16">
        <f>H10*F10</f>
        <v>14049.85428</v>
      </c>
    </row>
    <row r="11" spans="1:10" x14ac:dyDescent="0.25">
      <c r="A11" s="81" t="s">
        <v>32</v>
      </c>
      <c r="B11" s="46"/>
      <c r="C11" s="36"/>
      <c r="D11" s="59" t="s">
        <v>130</v>
      </c>
      <c r="E11" s="36"/>
      <c r="F11" s="36"/>
      <c r="G11" s="36"/>
      <c r="H11" s="36"/>
      <c r="I11" s="64">
        <f>SUM(I12:I19)</f>
        <v>20212.913761999996</v>
      </c>
    </row>
    <row r="12" spans="1:10" x14ac:dyDescent="0.25">
      <c r="A12" s="12" t="s">
        <v>13</v>
      </c>
      <c r="B12" s="47" t="s">
        <v>126</v>
      </c>
      <c r="C12" s="12" t="s">
        <v>11</v>
      </c>
      <c r="D12" s="72" t="s">
        <v>125</v>
      </c>
      <c r="E12" s="12" t="s">
        <v>12</v>
      </c>
      <c r="F12" s="13">
        <f>MEMÓRIA!D5</f>
        <v>2</v>
      </c>
      <c r="G12" s="14">
        <v>285.5</v>
      </c>
      <c r="H12" s="14">
        <f>G12*(1+$H$4)</f>
        <v>348.31</v>
      </c>
      <c r="I12" s="16">
        <f>H12*F12</f>
        <v>696.62</v>
      </c>
    </row>
    <row r="13" spans="1:10" ht="45" customHeight="1" x14ac:dyDescent="0.25">
      <c r="A13" s="12" t="s">
        <v>53</v>
      </c>
      <c r="B13" s="47">
        <v>104790</v>
      </c>
      <c r="C13" s="12" t="s">
        <v>79</v>
      </c>
      <c r="D13" s="72" t="s">
        <v>80</v>
      </c>
      <c r="E13" s="12" t="s">
        <v>40</v>
      </c>
      <c r="F13" s="13">
        <f>MEMÓRIA!D6</f>
        <v>3.9550000000000001</v>
      </c>
      <c r="G13" s="14">
        <v>131.91</v>
      </c>
      <c r="H13" s="14">
        <f>G13*(1+$H$4)</f>
        <v>160.93019999999999</v>
      </c>
      <c r="I13" s="16">
        <f>H13*F13</f>
        <v>636.47894099999996</v>
      </c>
    </row>
    <row r="14" spans="1:10" ht="32.25" customHeight="1" x14ac:dyDescent="0.25">
      <c r="A14" s="12" t="s">
        <v>54</v>
      </c>
      <c r="B14" s="47">
        <v>104800</v>
      </c>
      <c r="C14" s="12" t="s">
        <v>79</v>
      </c>
      <c r="D14" s="72" t="s">
        <v>87</v>
      </c>
      <c r="E14" s="12" t="s">
        <v>39</v>
      </c>
      <c r="F14" s="13">
        <f>MEMÓRIA!D7</f>
        <v>60</v>
      </c>
      <c r="G14" s="14">
        <v>12.71</v>
      </c>
      <c r="H14" s="14">
        <f t="shared" ref="H14:H15" si="0">G14*(1+$H$4)</f>
        <v>15.506200000000002</v>
      </c>
      <c r="I14" s="16">
        <f t="shared" ref="I14:I15" si="1">H14*F14</f>
        <v>930.37200000000007</v>
      </c>
    </row>
    <row r="15" spans="1:10" ht="45" customHeight="1" x14ac:dyDescent="0.25">
      <c r="A15" s="12" t="s">
        <v>55</v>
      </c>
      <c r="B15" s="47">
        <v>97643</v>
      </c>
      <c r="C15" s="12" t="s">
        <v>79</v>
      </c>
      <c r="D15" s="72" t="s">
        <v>86</v>
      </c>
      <c r="E15" s="12" t="s">
        <v>41</v>
      </c>
      <c r="F15" s="13">
        <f>MEMÓRIA!D8</f>
        <v>40</v>
      </c>
      <c r="G15" s="14">
        <v>35.26</v>
      </c>
      <c r="H15" s="14">
        <f t="shared" si="0"/>
        <v>43.017199999999995</v>
      </c>
      <c r="I15" s="16">
        <f t="shared" si="1"/>
        <v>1720.6879999999999</v>
      </c>
    </row>
    <row r="16" spans="1:10" ht="43.5" customHeight="1" x14ac:dyDescent="0.25">
      <c r="A16" s="12" t="s">
        <v>56</v>
      </c>
      <c r="B16" s="47">
        <v>98525</v>
      </c>
      <c r="C16" s="12" t="s">
        <v>79</v>
      </c>
      <c r="D16" s="72" t="s">
        <v>81</v>
      </c>
      <c r="E16" s="12" t="s">
        <v>41</v>
      </c>
      <c r="F16" s="13">
        <f>MEMÓRIA!D9</f>
        <v>1485</v>
      </c>
      <c r="G16" s="14">
        <v>0.74</v>
      </c>
      <c r="H16" s="14">
        <f>G16*(1+$H$4)</f>
        <v>0.90279999999999994</v>
      </c>
      <c r="I16" s="16">
        <f>H16*F16</f>
        <v>1340.6579999999999</v>
      </c>
    </row>
    <row r="17" spans="1:9" ht="72.75" customHeight="1" x14ac:dyDescent="0.25">
      <c r="A17" s="12" t="s">
        <v>66</v>
      </c>
      <c r="B17" s="47">
        <v>100978</v>
      </c>
      <c r="C17" s="12" t="s">
        <v>79</v>
      </c>
      <c r="D17" s="72" t="s">
        <v>82</v>
      </c>
      <c r="E17" s="12" t="s">
        <v>40</v>
      </c>
      <c r="F17" s="13">
        <f>MEMÓRIA!D10</f>
        <v>297</v>
      </c>
      <c r="G17" s="14">
        <v>7.52</v>
      </c>
      <c r="H17" s="14">
        <f>G17*(1+$H$4)</f>
        <v>9.1743999999999986</v>
      </c>
      <c r="I17" s="16">
        <f>H17*F17</f>
        <v>2724.7967999999996</v>
      </c>
    </row>
    <row r="18" spans="1:9" s="17" customFormat="1" ht="51" x14ac:dyDescent="0.2">
      <c r="A18" s="12" t="s">
        <v>67</v>
      </c>
      <c r="B18" s="47">
        <v>100982</v>
      </c>
      <c r="C18" s="12" t="s">
        <v>79</v>
      </c>
      <c r="D18" s="65" t="s">
        <v>85</v>
      </c>
      <c r="E18" s="12" t="s">
        <v>40</v>
      </c>
      <c r="F18" s="13">
        <f>MEMÓRIA!D11</f>
        <v>3.9550000000000001</v>
      </c>
      <c r="G18" s="14">
        <v>9.7100000000000009</v>
      </c>
      <c r="H18" s="14">
        <f t="shared" ref="H18" si="2">G18*(1+$H$4)</f>
        <v>11.846200000000001</v>
      </c>
      <c r="I18" s="16">
        <f t="shared" ref="I18" si="3">H18*F18</f>
        <v>46.851721000000005</v>
      </c>
    </row>
    <row r="19" spans="1:9" s="17" customFormat="1" ht="38.25" x14ac:dyDescent="0.25">
      <c r="A19" s="12" t="s">
        <v>68</v>
      </c>
      <c r="B19" s="47">
        <v>93588</v>
      </c>
      <c r="C19" s="12" t="s">
        <v>79</v>
      </c>
      <c r="D19" s="72" t="s">
        <v>83</v>
      </c>
      <c r="E19" s="12" t="s">
        <v>84</v>
      </c>
      <c r="F19" s="13">
        <f>MEMÓRIA!D12</f>
        <v>3009.5499999999997</v>
      </c>
      <c r="G19" s="14">
        <v>3.3</v>
      </c>
      <c r="H19" s="14">
        <f t="shared" ref="H19" si="4">G19*(1+$H$4)</f>
        <v>4.0259999999999998</v>
      </c>
      <c r="I19" s="16">
        <f t="shared" ref="I19" si="5">H19*F19</f>
        <v>12116.448299999998</v>
      </c>
    </row>
    <row r="20" spans="1:9" s="17" customFormat="1" x14ac:dyDescent="0.2">
      <c r="A20" s="81" t="s">
        <v>14</v>
      </c>
      <c r="B20" s="46"/>
      <c r="C20" s="36"/>
      <c r="D20" s="59" t="s">
        <v>139</v>
      </c>
      <c r="E20" s="36"/>
      <c r="F20" s="36"/>
      <c r="G20" s="36"/>
      <c r="H20" s="36"/>
      <c r="I20" s="64">
        <f>SUM(I21:I21)</f>
        <v>13301.111000000001</v>
      </c>
    </row>
    <row r="21" spans="1:9" s="17" customFormat="1" ht="25.5" x14ac:dyDescent="0.25">
      <c r="A21" s="12" t="s">
        <v>15</v>
      </c>
      <c r="B21" s="47" t="s">
        <v>137</v>
      </c>
      <c r="C21" s="12" t="s">
        <v>11</v>
      </c>
      <c r="D21" s="72" t="s">
        <v>136</v>
      </c>
      <c r="E21" s="12" t="s">
        <v>40</v>
      </c>
      <c r="F21" s="13">
        <f>MEMÓRIA!D14</f>
        <v>515</v>
      </c>
      <c r="G21" s="14">
        <v>21.17</v>
      </c>
      <c r="H21" s="14">
        <f>G21*(1+$H$4)</f>
        <v>25.827400000000001</v>
      </c>
      <c r="I21" s="16">
        <f>H21*F21</f>
        <v>13301.111000000001</v>
      </c>
    </row>
    <row r="22" spans="1:9" s="17" customFormat="1" x14ac:dyDescent="0.2">
      <c r="A22" s="102" t="s">
        <v>16</v>
      </c>
      <c r="B22" s="66"/>
      <c r="C22" s="38"/>
      <c r="D22" s="82" t="s">
        <v>143</v>
      </c>
      <c r="E22" s="66"/>
      <c r="F22" s="66"/>
      <c r="G22" s="70"/>
      <c r="H22" s="70"/>
      <c r="I22" s="71">
        <f>SUM(I23:I31)</f>
        <v>24650.270495000001</v>
      </c>
    </row>
    <row r="23" spans="1:9" s="17" customFormat="1" ht="47.25" customHeight="1" x14ac:dyDescent="0.25">
      <c r="A23" s="12" t="s">
        <v>17</v>
      </c>
      <c r="B23" s="19">
        <v>96527</v>
      </c>
      <c r="C23" s="12" t="s">
        <v>79</v>
      </c>
      <c r="D23" s="11" t="s">
        <v>90</v>
      </c>
      <c r="E23" s="76" t="s">
        <v>40</v>
      </c>
      <c r="F23" s="63">
        <f>MEMÓRIA!D16</f>
        <v>2.4870000000000001</v>
      </c>
      <c r="G23" s="15">
        <v>143.77000000000001</v>
      </c>
      <c r="H23" s="14">
        <f t="shared" ref="H23:H30" si="6">G23*(1+$H$4)</f>
        <v>175.39940000000001</v>
      </c>
      <c r="I23" s="16">
        <f t="shared" ref="I23:I29" si="7">H23*F23</f>
        <v>436.21830780000005</v>
      </c>
    </row>
    <row r="24" spans="1:9" s="17" customFormat="1" ht="36" x14ac:dyDescent="0.25">
      <c r="A24" s="33" t="s">
        <v>18</v>
      </c>
      <c r="B24" s="76">
        <v>103685</v>
      </c>
      <c r="C24" s="12" t="s">
        <v>79</v>
      </c>
      <c r="D24" s="77" t="s">
        <v>88</v>
      </c>
      <c r="E24" s="76" t="s">
        <v>40</v>
      </c>
      <c r="F24" s="63">
        <f>MEMÓRIA!D17</f>
        <v>2.4870000000000001</v>
      </c>
      <c r="G24" s="15">
        <v>603.48</v>
      </c>
      <c r="H24" s="14">
        <f t="shared" si="6"/>
        <v>736.24559999999997</v>
      </c>
      <c r="I24" s="16">
        <f t="shared" si="7"/>
        <v>1831.0428072</v>
      </c>
    </row>
    <row r="25" spans="1:9" ht="45" x14ac:dyDescent="0.25">
      <c r="A25" s="54" t="s">
        <v>34</v>
      </c>
      <c r="B25" s="19">
        <v>104919</v>
      </c>
      <c r="C25" s="12" t="s">
        <v>79</v>
      </c>
      <c r="D25" s="11" t="s">
        <v>89</v>
      </c>
      <c r="E25" s="20" t="s">
        <v>42</v>
      </c>
      <c r="F25" s="21">
        <f>MEMÓRIA!D19</f>
        <v>24.87</v>
      </c>
      <c r="G25" s="78">
        <v>11.76</v>
      </c>
      <c r="H25" s="14">
        <f t="shared" si="6"/>
        <v>14.347199999999999</v>
      </c>
      <c r="I25" s="16">
        <f t="shared" si="7"/>
        <v>356.814864</v>
      </c>
    </row>
    <row r="26" spans="1:9" s="17" customFormat="1" ht="45" x14ac:dyDescent="0.25">
      <c r="A26" s="83" t="s">
        <v>36</v>
      </c>
      <c r="B26" s="19">
        <v>96530</v>
      </c>
      <c r="C26" s="12" t="s">
        <v>79</v>
      </c>
      <c r="D26" s="9" t="s">
        <v>91</v>
      </c>
      <c r="E26" s="12" t="s">
        <v>41</v>
      </c>
      <c r="F26" s="13">
        <f>MEMÓRIA!D20</f>
        <v>16.580000000000002</v>
      </c>
      <c r="G26" s="14">
        <v>158.32</v>
      </c>
      <c r="H26" s="14">
        <f t="shared" si="6"/>
        <v>193.15039999999999</v>
      </c>
      <c r="I26" s="16">
        <f t="shared" si="7"/>
        <v>3202.4336320000002</v>
      </c>
    </row>
    <row r="27" spans="1:9" ht="60" x14ac:dyDescent="0.25">
      <c r="A27" s="54" t="s">
        <v>43</v>
      </c>
      <c r="B27" s="19">
        <v>103361</v>
      </c>
      <c r="C27" s="12" t="s">
        <v>79</v>
      </c>
      <c r="D27" s="11" t="s">
        <v>92</v>
      </c>
      <c r="E27" s="12" t="s">
        <v>41</v>
      </c>
      <c r="F27" s="13">
        <f>MEMÓRIA!D21</f>
        <v>33.160000000000004</v>
      </c>
      <c r="G27" s="14">
        <v>94</v>
      </c>
      <c r="H27" s="14">
        <f t="shared" si="6"/>
        <v>114.67999999999999</v>
      </c>
      <c r="I27" s="16">
        <f t="shared" si="7"/>
        <v>3802.7888000000003</v>
      </c>
    </row>
    <row r="28" spans="1:9" ht="62.25" customHeight="1" x14ac:dyDescent="0.25">
      <c r="A28" s="50" t="s">
        <v>44</v>
      </c>
      <c r="B28" s="19">
        <v>87894</v>
      </c>
      <c r="C28" s="12" t="s">
        <v>79</v>
      </c>
      <c r="D28" s="9" t="s">
        <v>93</v>
      </c>
      <c r="E28" s="12" t="s">
        <v>41</v>
      </c>
      <c r="F28" s="13">
        <f>MEMÓRIA!D22</f>
        <v>33.160000000000004</v>
      </c>
      <c r="G28" s="14">
        <v>8.1999999999999993</v>
      </c>
      <c r="H28" s="14">
        <f t="shared" si="6"/>
        <v>10.004</v>
      </c>
      <c r="I28" s="16">
        <f t="shared" si="7"/>
        <v>331.73264</v>
      </c>
    </row>
    <row r="29" spans="1:9" ht="60" x14ac:dyDescent="0.25">
      <c r="A29" s="33" t="s">
        <v>45</v>
      </c>
      <c r="B29" s="19">
        <v>87794</v>
      </c>
      <c r="C29" s="12" t="s">
        <v>79</v>
      </c>
      <c r="D29" s="9" t="s">
        <v>94</v>
      </c>
      <c r="E29" s="12" t="s">
        <v>41</v>
      </c>
      <c r="F29" s="13">
        <f>MEMÓRIA!D23</f>
        <v>33.160000000000004</v>
      </c>
      <c r="G29" s="14">
        <v>50.48</v>
      </c>
      <c r="H29" s="14">
        <f t="shared" si="6"/>
        <v>61.585599999999992</v>
      </c>
      <c r="I29" s="16">
        <f t="shared" si="7"/>
        <v>2042.178496</v>
      </c>
    </row>
    <row r="30" spans="1:9" ht="36.75" customHeight="1" x14ac:dyDescent="0.25">
      <c r="A30" s="110" t="s">
        <v>46</v>
      </c>
      <c r="B30" s="52">
        <v>95626</v>
      </c>
      <c r="C30" s="12" t="s">
        <v>79</v>
      </c>
      <c r="D30" s="129" t="s">
        <v>95</v>
      </c>
      <c r="E30" s="84" t="s">
        <v>41</v>
      </c>
      <c r="F30" s="55">
        <f>MEMÓRIA!D23</f>
        <v>33.160000000000004</v>
      </c>
      <c r="G30" s="56">
        <v>18.739999999999998</v>
      </c>
      <c r="H30" s="78">
        <f t="shared" si="6"/>
        <v>22.862799999999996</v>
      </c>
      <c r="I30" s="85">
        <f>H30*F30</f>
        <v>758.130448</v>
      </c>
    </row>
    <row r="31" spans="1:9" ht="45.75" customHeight="1" x14ac:dyDescent="0.25">
      <c r="A31" s="110" t="s">
        <v>47</v>
      </c>
      <c r="B31" s="52">
        <v>98522</v>
      </c>
      <c r="C31" s="12" t="s">
        <v>79</v>
      </c>
      <c r="D31" s="129" t="s">
        <v>144</v>
      </c>
      <c r="E31" s="84" t="s">
        <v>39</v>
      </c>
      <c r="F31" s="55">
        <f>MEMÓRIA!D24</f>
        <v>53.5</v>
      </c>
      <c r="G31" s="56">
        <v>182.15</v>
      </c>
      <c r="H31" s="78">
        <f t="shared" ref="H31" si="8">G31*(1+$H$4)</f>
        <v>222.22300000000001</v>
      </c>
      <c r="I31" s="85">
        <f>H31*F31</f>
        <v>11888.9305</v>
      </c>
    </row>
    <row r="32" spans="1:9" x14ac:dyDescent="0.25">
      <c r="A32" s="102" t="s">
        <v>19</v>
      </c>
      <c r="B32" s="66"/>
      <c r="C32" s="38"/>
      <c r="D32" s="49" t="s">
        <v>150</v>
      </c>
      <c r="E32" s="66"/>
      <c r="F32" s="66"/>
      <c r="G32" s="70"/>
      <c r="H32" s="70"/>
      <c r="I32" s="71">
        <f>SUM(I33:I35)</f>
        <v>21329.660501599996</v>
      </c>
    </row>
    <row r="33" spans="1:9" x14ac:dyDescent="0.25">
      <c r="A33" s="12" t="s">
        <v>20</v>
      </c>
      <c r="B33" s="47" t="s">
        <v>59</v>
      </c>
      <c r="C33" s="12" t="s">
        <v>79</v>
      </c>
      <c r="D33" s="69" t="s">
        <v>58</v>
      </c>
      <c r="E33" s="12" t="s">
        <v>41</v>
      </c>
      <c r="F33" s="13">
        <f>MEMÓRIA!D26</f>
        <v>169.4</v>
      </c>
      <c r="G33" s="14">
        <v>1.88</v>
      </c>
      <c r="H33" s="14">
        <f>G33*(1+$H$4)</f>
        <v>2.2935999999999996</v>
      </c>
      <c r="I33" s="16">
        <f>H33*F33</f>
        <v>388.53583999999995</v>
      </c>
    </row>
    <row r="34" spans="1:9" ht="44.25" customHeight="1" x14ac:dyDescent="0.25">
      <c r="A34" s="12" t="s">
        <v>21</v>
      </c>
      <c r="B34" s="47">
        <v>94992</v>
      </c>
      <c r="C34" s="12" t="s">
        <v>79</v>
      </c>
      <c r="D34" s="87" t="s">
        <v>96</v>
      </c>
      <c r="E34" s="86" t="s">
        <v>41</v>
      </c>
      <c r="F34" s="88">
        <f>F33</f>
        <v>169.4</v>
      </c>
      <c r="G34" s="32">
        <v>74.61</v>
      </c>
      <c r="H34" s="32">
        <f t="shared" ref="H34" si="9">G34*(1+$H$4)</f>
        <v>91.024199999999993</v>
      </c>
      <c r="I34" s="89">
        <f t="shared" ref="I34:I50" si="10">H34*F34</f>
        <v>15419.499479999999</v>
      </c>
    </row>
    <row r="35" spans="1:9" ht="44.25" customHeight="1" x14ac:dyDescent="0.25">
      <c r="A35" s="12" t="s">
        <v>167</v>
      </c>
      <c r="B35" s="47">
        <v>102073</v>
      </c>
      <c r="C35" s="12" t="s">
        <v>79</v>
      </c>
      <c r="D35" s="87" t="s">
        <v>151</v>
      </c>
      <c r="E35" s="86" t="s">
        <v>40</v>
      </c>
      <c r="F35" s="88">
        <f>MEMÓRIA!D28</f>
        <v>1.1659999999999999</v>
      </c>
      <c r="G35" s="32">
        <v>3881.58</v>
      </c>
      <c r="H35" s="32">
        <f t="shared" ref="H35" si="11">G35*(1+$H$4)</f>
        <v>4735.5275999999994</v>
      </c>
      <c r="I35" s="89">
        <f t="shared" ref="I35" si="12">H35*F35</f>
        <v>5521.6251815999985</v>
      </c>
    </row>
    <row r="36" spans="1:9" x14ac:dyDescent="0.25">
      <c r="A36" s="102" t="s">
        <v>22</v>
      </c>
      <c r="B36" s="66"/>
      <c r="C36" s="38"/>
      <c r="D36" s="49" t="s">
        <v>60</v>
      </c>
      <c r="E36" s="39"/>
      <c r="F36" s="40"/>
      <c r="G36" s="41"/>
      <c r="H36" s="67"/>
      <c r="I36" s="68">
        <f>SUM(I37:I50)</f>
        <v>356195.14547999995</v>
      </c>
    </row>
    <row r="37" spans="1:9" ht="45" x14ac:dyDescent="0.25">
      <c r="A37" s="96" t="s">
        <v>23</v>
      </c>
      <c r="B37" s="91">
        <v>96528</v>
      </c>
      <c r="C37" s="12" t="s">
        <v>79</v>
      </c>
      <c r="D37" s="93" t="s">
        <v>97</v>
      </c>
      <c r="E37" s="92" t="s">
        <v>41</v>
      </c>
      <c r="F37" s="94">
        <f>MEMÓRIA!D30</f>
        <v>11.2</v>
      </c>
      <c r="G37" s="14">
        <v>174.69</v>
      </c>
      <c r="H37" s="14">
        <f t="shared" ref="H37:H50" si="13">G37*(1+$H$4)</f>
        <v>213.12179999999998</v>
      </c>
      <c r="I37" s="89">
        <f t="shared" ref="I37:I38" si="14">H37*F37</f>
        <v>2386.9641599999995</v>
      </c>
    </row>
    <row r="38" spans="1:9" ht="60" x14ac:dyDescent="0.25">
      <c r="A38" s="96" t="s">
        <v>24</v>
      </c>
      <c r="B38" s="91">
        <v>96557</v>
      </c>
      <c r="C38" s="12" t="s">
        <v>79</v>
      </c>
      <c r="D38" s="93" t="s">
        <v>98</v>
      </c>
      <c r="E38" s="92" t="s">
        <v>40</v>
      </c>
      <c r="F38" s="94">
        <f>MEMÓRIA!D31</f>
        <v>6.8</v>
      </c>
      <c r="G38" s="14">
        <v>648.80999999999995</v>
      </c>
      <c r="H38" s="14">
        <f t="shared" si="13"/>
        <v>791.54819999999995</v>
      </c>
      <c r="I38" s="89">
        <f t="shared" si="14"/>
        <v>5382.5277599999999</v>
      </c>
    </row>
    <row r="39" spans="1:9" ht="29.25" customHeight="1" x14ac:dyDescent="0.25">
      <c r="A39" s="96" t="s">
        <v>37</v>
      </c>
      <c r="B39" s="91">
        <v>96545</v>
      </c>
      <c r="C39" s="50" t="s">
        <v>79</v>
      </c>
      <c r="D39" s="93" t="s">
        <v>115</v>
      </c>
      <c r="E39" s="92" t="s">
        <v>42</v>
      </c>
      <c r="F39" s="94">
        <f>MEMÓRIA!D32</f>
        <v>69.599999999999994</v>
      </c>
      <c r="G39" s="140">
        <v>15.82</v>
      </c>
      <c r="H39" s="14">
        <f t="shared" ref="H39:H42" si="15">G39*(1+$H$4)</f>
        <v>19.3004</v>
      </c>
      <c r="I39" s="89">
        <f t="shared" ref="I39:I42" si="16">H39*F39</f>
        <v>1343.3078399999999</v>
      </c>
    </row>
    <row r="40" spans="1:9" ht="40.5" customHeight="1" x14ac:dyDescent="0.25">
      <c r="A40" s="96" t="s">
        <v>38</v>
      </c>
      <c r="B40" s="91">
        <v>96546</v>
      </c>
      <c r="C40" s="50" t="s">
        <v>79</v>
      </c>
      <c r="D40" s="93" t="s">
        <v>118</v>
      </c>
      <c r="E40" s="92" t="s">
        <v>42</v>
      </c>
      <c r="F40" s="94">
        <f>MEMÓRIA!D33</f>
        <v>60</v>
      </c>
      <c r="G40" s="140">
        <v>13.44</v>
      </c>
      <c r="H40" s="14">
        <f t="shared" si="15"/>
        <v>16.396799999999999</v>
      </c>
      <c r="I40" s="89">
        <f t="shared" si="16"/>
        <v>983.80799999999999</v>
      </c>
    </row>
    <row r="41" spans="1:9" ht="53.25" customHeight="1" x14ac:dyDescent="0.25">
      <c r="A41" s="96" t="s">
        <v>48</v>
      </c>
      <c r="B41" s="91">
        <v>92761</v>
      </c>
      <c r="C41" s="50" t="s">
        <v>79</v>
      </c>
      <c r="D41" s="93" t="s">
        <v>116</v>
      </c>
      <c r="E41" s="92" t="s">
        <v>42</v>
      </c>
      <c r="F41" s="94">
        <f>MEMÓRIA!D34</f>
        <v>11.1</v>
      </c>
      <c r="G41" s="140">
        <v>10.96</v>
      </c>
      <c r="H41" s="14">
        <f t="shared" si="15"/>
        <v>13.3712</v>
      </c>
      <c r="I41" s="89">
        <f t="shared" si="16"/>
        <v>148.42032</v>
      </c>
    </row>
    <row r="42" spans="1:9" ht="51" customHeight="1" x14ac:dyDescent="0.25">
      <c r="A42" s="96" t="s">
        <v>121</v>
      </c>
      <c r="B42" s="91">
        <v>92759</v>
      </c>
      <c r="C42" s="50" t="s">
        <v>79</v>
      </c>
      <c r="D42" s="93" t="s">
        <v>117</v>
      </c>
      <c r="E42" s="92" t="s">
        <v>42</v>
      </c>
      <c r="F42" s="94">
        <f>MEMÓRIA!D35</f>
        <v>3</v>
      </c>
      <c r="G42" s="140">
        <v>13.81</v>
      </c>
      <c r="H42" s="14">
        <f t="shared" si="15"/>
        <v>16.848199999999999</v>
      </c>
      <c r="I42" s="89">
        <f t="shared" si="16"/>
        <v>50.544599999999996</v>
      </c>
    </row>
    <row r="43" spans="1:9" ht="49.5" customHeight="1" x14ac:dyDescent="0.25">
      <c r="A43" s="96" t="s">
        <v>122</v>
      </c>
      <c r="B43" s="91">
        <v>101175</v>
      </c>
      <c r="C43" s="12" t="s">
        <v>79</v>
      </c>
      <c r="D43" s="93" t="s">
        <v>99</v>
      </c>
      <c r="E43" s="92" t="s">
        <v>39</v>
      </c>
      <c r="F43" s="94">
        <f>MEMÓRIA!D36</f>
        <v>72</v>
      </c>
      <c r="G43" s="14">
        <v>129.51</v>
      </c>
      <c r="H43" s="14">
        <f t="shared" si="13"/>
        <v>158.00219999999999</v>
      </c>
      <c r="I43" s="89">
        <f t="shared" si="10"/>
        <v>11376.158399999998</v>
      </c>
    </row>
    <row r="44" spans="1:9" ht="30.75" customHeight="1" x14ac:dyDescent="0.25">
      <c r="A44" s="96" t="s">
        <v>157</v>
      </c>
      <c r="B44" s="92" t="s">
        <v>61</v>
      </c>
      <c r="C44" s="142" t="s">
        <v>11</v>
      </c>
      <c r="D44" s="93" t="s">
        <v>62</v>
      </c>
      <c r="E44" s="96" t="s">
        <v>42</v>
      </c>
      <c r="F44" s="95">
        <f>MEMÓRIA!D37</f>
        <v>1450</v>
      </c>
      <c r="G44" s="140">
        <v>28.59</v>
      </c>
      <c r="H44" s="140">
        <f t="shared" si="13"/>
        <v>34.879799999999996</v>
      </c>
      <c r="I44" s="141">
        <f t="shared" si="10"/>
        <v>50575.709999999992</v>
      </c>
    </row>
    <row r="45" spans="1:9" ht="29.25" customHeight="1" x14ac:dyDescent="0.25">
      <c r="A45" s="96" t="s">
        <v>168</v>
      </c>
      <c r="B45" s="92" t="s">
        <v>74</v>
      </c>
      <c r="C45" s="142" t="s">
        <v>11</v>
      </c>
      <c r="D45" s="113" t="s">
        <v>73</v>
      </c>
      <c r="E45" s="96" t="s">
        <v>42</v>
      </c>
      <c r="F45" s="95">
        <f>MEMÓRIA!D38</f>
        <v>3074</v>
      </c>
      <c r="G45" s="140">
        <v>31.07</v>
      </c>
      <c r="H45" s="140">
        <f t="shared" si="13"/>
        <v>37.9054</v>
      </c>
      <c r="I45" s="141">
        <f t="shared" si="10"/>
        <v>116521.19960000001</v>
      </c>
    </row>
    <row r="46" spans="1:9" ht="30" customHeight="1" x14ac:dyDescent="0.25">
      <c r="A46" s="92" t="s">
        <v>169</v>
      </c>
      <c r="B46" s="92" t="s">
        <v>76</v>
      </c>
      <c r="C46" s="142" t="s">
        <v>11</v>
      </c>
      <c r="D46" s="93" t="s">
        <v>75</v>
      </c>
      <c r="E46" s="96" t="s">
        <v>41</v>
      </c>
      <c r="F46" s="95">
        <f>MEMÓRIA!D39</f>
        <v>50</v>
      </c>
      <c r="G46" s="140">
        <v>1381.79</v>
      </c>
      <c r="H46" s="140">
        <f t="shared" si="13"/>
        <v>1685.7837999999999</v>
      </c>
      <c r="I46" s="141">
        <f t="shared" si="10"/>
        <v>84289.19</v>
      </c>
    </row>
    <row r="47" spans="1:9" x14ac:dyDescent="0.25">
      <c r="A47" s="12" t="s">
        <v>170</v>
      </c>
      <c r="B47" s="92" t="s">
        <v>63</v>
      </c>
      <c r="C47" s="142" t="s">
        <v>11</v>
      </c>
      <c r="D47" s="97" t="s">
        <v>64</v>
      </c>
      <c r="E47" s="96" t="s">
        <v>42</v>
      </c>
      <c r="F47" s="95">
        <f>MEMÓRIA!D40</f>
        <v>6524</v>
      </c>
      <c r="G47" s="140">
        <v>4.41</v>
      </c>
      <c r="H47" s="140">
        <f t="shared" si="13"/>
        <v>5.3802000000000003</v>
      </c>
      <c r="I47" s="141">
        <f t="shared" si="10"/>
        <v>35100.424800000001</v>
      </c>
    </row>
    <row r="48" spans="1:9" ht="63.75" x14ac:dyDescent="0.25">
      <c r="A48" s="12" t="s">
        <v>171</v>
      </c>
      <c r="B48" s="98">
        <v>99839</v>
      </c>
      <c r="C48" s="12" t="s">
        <v>79</v>
      </c>
      <c r="D48" s="72" t="s">
        <v>101</v>
      </c>
      <c r="E48" s="13" t="s">
        <v>39</v>
      </c>
      <c r="F48" s="13">
        <f>MEMÓRIA!D41</f>
        <v>50</v>
      </c>
      <c r="G48" s="14">
        <v>595.5</v>
      </c>
      <c r="H48" s="14">
        <f t="shared" si="13"/>
        <v>726.51</v>
      </c>
      <c r="I48" s="89">
        <f t="shared" si="10"/>
        <v>36325.5</v>
      </c>
    </row>
    <row r="49" spans="1:9" ht="25.5" x14ac:dyDescent="0.25">
      <c r="A49" s="90" t="s">
        <v>172</v>
      </c>
      <c r="B49" s="98">
        <v>99855</v>
      </c>
      <c r="C49" s="12" t="s">
        <v>79</v>
      </c>
      <c r="D49" s="72" t="s">
        <v>102</v>
      </c>
      <c r="E49" s="13" t="s">
        <v>39</v>
      </c>
      <c r="F49" s="13">
        <f>MEMÓRIA!D42</f>
        <v>50</v>
      </c>
      <c r="G49" s="14">
        <v>122.47</v>
      </c>
      <c r="H49" s="14">
        <f t="shared" si="13"/>
        <v>149.4134</v>
      </c>
      <c r="I49" s="89">
        <f t="shared" si="10"/>
        <v>7470.67</v>
      </c>
    </row>
    <row r="50" spans="1:9" ht="51" x14ac:dyDescent="0.25">
      <c r="A50" s="90" t="s">
        <v>173</v>
      </c>
      <c r="B50" s="98">
        <v>100758</v>
      </c>
      <c r="C50" s="12" t="s">
        <v>79</v>
      </c>
      <c r="D50" s="72" t="s">
        <v>103</v>
      </c>
      <c r="E50" s="13" t="s">
        <v>41</v>
      </c>
      <c r="F50" s="13">
        <f>MEMÓRIA!D43</f>
        <v>55.000000000000007</v>
      </c>
      <c r="G50" s="14">
        <v>63.2</v>
      </c>
      <c r="H50" s="14">
        <f t="shared" si="13"/>
        <v>77.103999999999999</v>
      </c>
      <c r="I50" s="89">
        <f t="shared" si="10"/>
        <v>4240.72</v>
      </c>
    </row>
    <row r="51" spans="1:9" x14ac:dyDescent="0.25">
      <c r="A51" s="102" t="s">
        <v>174</v>
      </c>
      <c r="B51" s="66"/>
      <c r="C51" s="38"/>
      <c r="D51" s="49" t="s">
        <v>35</v>
      </c>
      <c r="E51" s="66"/>
      <c r="F51" s="66"/>
      <c r="G51" s="70"/>
      <c r="H51" s="70"/>
      <c r="I51" s="71">
        <f>SUM(I52:I56)</f>
        <v>36628.814447999997</v>
      </c>
    </row>
    <row r="52" spans="1:9" ht="31.5" customHeight="1" x14ac:dyDescent="0.25">
      <c r="A52" s="20" t="s">
        <v>175</v>
      </c>
      <c r="B52" s="98">
        <v>99855</v>
      </c>
      <c r="C52" s="12" t="s">
        <v>79</v>
      </c>
      <c r="D52" s="72" t="s">
        <v>102</v>
      </c>
      <c r="E52" s="13" t="s">
        <v>39</v>
      </c>
      <c r="F52" s="13">
        <f>MEMÓRIA!D45</f>
        <v>13.2</v>
      </c>
      <c r="G52" s="14">
        <v>122.47</v>
      </c>
      <c r="H52" s="14">
        <f t="shared" ref="H52:H56" si="17">G52*(1+$H$4)</f>
        <v>149.4134</v>
      </c>
      <c r="I52" s="89">
        <f t="shared" ref="I52:I56" si="18">H52*F52</f>
        <v>1972.2568799999999</v>
      </c>
    </row>
    <row r="53" spans="1:9" ht="51" x14ac:dyDescent="0.25">
      <c r="A53" s="110" t="s">
        <v>176</v>
      </c>
      <c r="B53" s="98">
        <v>100758</v>
      </c>
      <c r="C53" s="12" t="s">
        <v>79</v>
      </c>
      <c r="D53" s="72" t="s">
        <v>103</v>
      </c>
      <c r="E53" s="13" t="s">
        <v>41</v>
      </c>
      <c r="F53" s="99">
        <f>MEMÓRIA!D46</f>
        <v>0.52800000000000002</v>
      </c>
      <c r="G53" s="14">
        <v>63.2</v>
      </c>
      <c r="H53" s="14">
        <f t="shared" si="17"/>
        <v>77.103999999999999</v>
      </c>
      <c r="I53" s="89">
        <f t="shared" si="18"/>
        <v>40.710912</v>
      </c>
    </row>
    <row r="54" spans="1:9" ht="25.5" x14ac:dyDescent="0.25">
      <c r="A54" s="110" t="s">
        <v>189</v>
      </c>
      <c r="B54" s="47">
        <v>103946</v>
      </c>
      <c r="C54" s="12" t="s">
        <v>79</v>
      </c>
      <c r="D54" s="72" t="s">
        <v>138</v>
      </c>
      <c r="E54" s="12" t="s">
        <v>41</v>
      </c>
      <c r="F54" s="13">
        <f>MEMÓRIA!D47</f>
        <v>1030</v>
      </c>
      <c r="G54" s="14">
        <v>23.04</v>
      </c>
      <c r="H54" s="14">
        <f t="shared" si="17"/>
        <v>28.108799999999999</v>
      </c>
      <c r="I54" s="16">
        <f t="shared" si="18"/>
        <v>28952.063999999998</v>
      </c>
    </row>
    <row r="55" spans="1:9" x14ac:dyDescent="0.25">
      <c r="A55" s="110" t="s">
        <v>190</v>
      </c>
      <c r="B55" s="47" t="s">
        <v>163</v>
      </c>
      <c r="C55" s="12" t="s">
        <v>11</v>
      </c>
      <c r="D55" s="72" t="s">
        <v>162</v>
      </c>
      <c r="E55" s="12" t="s">
        <v>12</v>
      </c>
      <c r="F55" s="13">
        <f>MEMÓRIA!D48</f>
        <v>12</v>
      </c>
      <c r="G55" s="14">
        <v>263.76</v>
      </c>
      <c r="H55" s="14">
        <f t="shared" si="17"/>
        <v>321.78719999999998</v>
      </c>
      <c r="I55" s="16">
        <f t="shared" si="18"/>
        <v>3861.4463999999998</v>
      </c>
    </row>
    <row r="56" spans="1:9" x14ac:dyDescent="0.25">
      <c r="A56" s="110" t="s">
        <v>191</v>
      </c>
      <c r="B56" s="47" t="s">
        <v>165</v>
      </c>
      <c r="C56" s="12" t="s">
        <v>11</v>
      </c>
      <c r="D56" s="72" t="s">
        <v>164</v>
      </c>
      <c r="E56" s="12" t="s">
        <v>40</v>
      </c>
      <c r="F56" s="13">
        <f>MEMÓRIA!D49</f>
        <v>6.1440000000000019</v>
      </c>
      <c r="G56" s="14">
        <v>240.45</v>
      </c>
      <c r="H56" s="14">
        <f t="shared" si="17"/>
        <v>293.34899999999999</v>
      </c>
      <c r="I56" s="16">
        <f t="shared" si="18"/>
        <v>1802.3362560000005</v>
      </c>
    </row>
    <row r="57" spans="1:9" x14ac:dyDescent="0.25">
      <c r="A57" s="102" t="s">
        <v>177</v>
      </c>
      <c r="B57" s="66"/>
      <c r="C57" s="38"/>
      <c r="D57" s="49" t="s">
        <v>65</v>
      </c>
      <c r="E57" s="66"/>
      <c r="F57" s="66"/>
      <c r="G57" s="70"/>
      <c r="H57" s="70"/>
      <c r="I57" s="71">
        <f>SUM(I58:I66)</f>
        <v>34451.506799999996</v>
      </c>
    </row>
    <row r="58" spans="1:9" ht="45" x14ac:dyDescent="0.25">
      <c r="A58" s="131" t="s">
        <v>178</v>
      </c>
      <c r="B58" s="132">
        <v>105953</v>
      </c>
      <c r="C58" s="20" t="s">
        <v>79</v>
      </c>
      <c r="D58" s="100" t="s">
        <v>104</v>
      </c>
      <c r="E58" s="133" t="s">
        <v>12</v>
      </c>
      <c r="F58" s="134">
        <f>MEMÓRIA!D51</f>
        <v>8</v>
      </c>
      <c r="G58" s="15">
        <v>1735.34</v>
      </c>
      <c r="H58" s="14">
        <f t="shared" ref="H58:H64" si="19">G58*(1+$H$4)</f>
        <v>2117.1147999999998</v>
      </c>
      <c r="I58" s="16">
        <f t="shared" ref="I58:I64" si="20">H58*F58</f>
        <v>16936.918399999999</v>
      </c>
    </row>
    <row r="59" spans="1:9" ht="30" x14ac:dyDescent="0.25">
      <c r="A59" s="52" t="s">
        <v>179</v>
      </c>
      <c r="B59" s="19">
        <v>101665</v>
      </c>
      <c r="C59" s="20" t="s">
        <v>79</v>
      </c>
      <c r="D59" s="9" t="s">
        <v>106</v>
      </c>
      <c r="E59" s="133" t="s">
        <v>12</v>
      </c>
      <c r="F59" s="63">
        <f>MEMÓRIA!D52</f>
        <v>8</v>
      </c>
      <c r="G59" s="130">
        <v>38.82</v>
      </c>
      <c r="H59" s="14">
        <f t="shared" ref="H59:H60" si="21">G59*(1+$H$4)</f>
        <v>47.360399999999998</v>
      </c>
      <c r="I59" s="16">
        <f t="shared" ref="I59:I60" si="22">H59*F59</f>
        <v>378.88319999999999</v>
      </c>
    </row>
    <row r="60" spans="1:9" ht="60" x14ac:dyDescent="0.25">
      <c r="A60" s="52" t="s">
        <v>180</v>
      </c>
      <c r="B60" s="19">
        <v>101637</v>
      </c>
      <c r="C60" s="12" t="s">
        <v>79</v>
      </c>
      <c r="D60" s="9" t="s">
        <v>107</v>
      </c>
      <c r="E60" s="76" t="s">
        <v>12</v>
      </c>
      <c r="F60" s="63">
        <f>MEMÓRIA!D53</f>
        <v>8</v>
      </c>
      <c r="G60" s="130">
        <v>154.46</v>
      </c>
      <c r="H60" s="14">
        <f t="shared" si="21"/>
        <v>188.44120000000001</v>
      </c>
      <c r="I60" s="16">
        <f t="shared" si="22"/>
        <v>1507.5296000000001</v>
      </c>
    </row>
    <row r="61" spans="1:9" ht="30" x14ac:dyDescent="0.25">
      <c r="A61" s="135" t="s">
        <v>181</v>
      </c>
      <c r="B61" s="101">
        <v>101659</v>
      </c>
      <c r="C61" s="12" t="s">
        <v>79</v>
      </c>
      <c r="D61" s="136" t="s">
        <v>156</v>
      </c>
      <c r="E61" s="33" t="s">
        <v>12</v>
      </c>
      <c r="F61" s="34">
        <f>MEMÓRIA!D54</f>
        <v>8</v>
      </c>
      <c r="G61" s="32">
        <v>536.66999999999996</v>
      </c>
      <c r="H61" s="14">
        <f t="shared" si="19"/>
        <v>654.73739999999998</v>
      </c>
      <c r="I61" s="16">
        <f t="shared" si="20"/>
        <v>5237.8991999999998</v>
      </c>
    </row>
    <row r="62" spans="1:9" ht="45" x14ac:dyDescent="0.25">
      <c r="A62" s="52" t="s">
        <v>182</v>
      </c>
      <c r="B62" s="27">
        <v>91930</v>
      </c>
      <c r="C62" s="12" t="s">
        <v>79</v>
      </c>
      <c r="D62" s="79" t="s">
        <v>108</v>
      </c>
      <c r="E62" s="48" t="s">
        <v>39</v>
      </c>
      <c r="F62" s="13">
        <f>MEMÓRIA!D55</f>
        <v>320</v>
      </c>
      <c r="G62" s="14">
        <v>11.04</v>
      </c>
      <c r="H62" s="14">
        <f t="shared" si="19"/>
        <v>13.468799999999998</v>
      </c>
      <c r="I62" s="16">
        <f t="shared" si="20"/>
        <v>4310.0159999999996</v>
      </c>
    </row>
    <row r="63" spans="1:9" ht="45" x14ac:dyDescent="0.25">
      <c r="A63" s="52" t="s">
        <v>183</v>
      </c>
      <c r="B63" s="27">
        <v>97667</v>
      </c>
      <c r="C63" s="47" t="s">
        <v>79</v>
      </c>
      <c r="D63" s="79" t="s">
        <v>109</v>
      </c>
      <c r="E63" s="48" t="s">
        <v>39</v>
      </c>
      <c r="F63" s="13">
        <f>MEMÓRIA!D56</f>
        <v>80</v>
      </c>
      <c r="G63" s="14">
        <v>10.1</v>
      </c>
      <c r="H63" s="14">
        <f t="shared" si="19"/>
        <v>12.321999999999999</v>
      </c>
      <c r="I63" s="16">
        <f t="shared" si="20"/>
        <v>985.76</v>
      </c>
    </row>
    <row r="64" spans="1:9" ht="45" x14ac:dyDescent="0.25">
      <c r="A64" s="52" t="s">
        <v>184</v>
      </c>
      <c r="B64" s="27">
        <v>101632</v>
      </c>
      <c r="C64" s="47" t="s">
        <v>79</v>
      </c>
      <c r="D64" s="79" t="s">
        <v>105</v>
      </c>
      <c r="E64" s="48" t="s">
        <v>39</v>
      </c>
      <c r="F64" s="13">
        <f>MEMÓRIA!D57</f>
        <v>8</v>
      </c>
      <c r="G64" s="14">
        <v>36.75</v>
      </c>
      <c r="H64" s="14">
        <f t="shared" si="19"/>
        <v>44.835000000000001</v>
      </c>
      <c r="I64" s="16">
        <f t="shared" si="20"/>
        <v>358.68</v>
      </c>
    </row>
    <row r="65" spans="1:9" ht="46.5" customHeight="1" x14ac:dyDescent="0.25">
      <c r="A65" s="52" t="s">
        <v>185</v>
      </c>
      <c r="B65" s="27">
        <v>101502</v>
      </c>
      <c r="C65" s="47" t="s">
        <v>79</v>
      </c>
      <c r="D65" s="79" t="s">
        <v>158</v>
      </c>
      <c r="E65" s="48" t="s">
        <v>12</v>
      </c>
      <c r="F65" s="13">
        <f>MEMÓRIA!D58</f>
        <v>1</v>
      </c>
      <c r="G65" s="14">
        <v>2154.87</v>
      </c>
      <c r="H65" s="14">
        <f t="shared" ref="H65" si="23">G65*(1+$H$4)</f>
        <v>2628.9413999999997</v>
      </c>
      <c r="I65" s="16">
        <f t="shared" ref="I65" si="24">H65*F65</f>
        <v>2628.9413999999997</v>
      </c>
    </row>
    <row r="66" spans="1:9" x14ac:dyDescent="0.25">
      <c r="A66" s="52" t="s">
        <v>186</v>
      </c>
      <c r="B66" s="27" t="s">
        <v>160</v>
      </c>
      <c r="C66" s="47" t="s">
        <v>11</v>
      </c>
      <c r="D66" s="79" t="s">
        <v>159</v>
      </c>
      <c r="E66" s="48" t="s">
        <v>12</v>
      </c>
      <c r="F66" s="13">
        <f>MEMÓRIA!D59</f>
        <v>1</v>
      </c>
      <c r="G66" s="14">
        <v>1726.95</v>
      </c>
      <c r="H66" s="14">
        <f t="shared" ref="H66" si="25">G66*(1+$H$4)</f>
        <v>2106.8789999999999</v>
      </c>
      <c r="I66" s="16">
        <f t="shared" ref="I66" si="26">H66*F66</f>
        <v>2106.8789999999999</v>
      </c>
    </row>
    <row r="67" spans="1:9" ht="29.25" customHeight="1" x14ac:dyDescent="0.25">
      <c r="A67" s="43"/>
      <c r="B67" s="37"/>
      <c r="C67" s="28"/>
      <c r="D67" s="29"/>
      <c r="E67" s="151" t="s">
        <v>26</v>
      </c>
      <c r="F67" s="151"/>
      <c r="G67" s="151"/>
      <c r="H67" s="151"/>
      <c r="I67" s="30">
        <f>I57+I51+I36+I32+I22+I20+I11+I8</f>
        <v>524565.97777459992</v>
      </c>
    </row>
    <row r="68" spans="1:9" ht="29.25" customHeight="1" x14ac:dyDescent="0.25">
      <c r="A68" s="111"/>
      <c r="B68" s="112"/>
      <c r="C68" s="111"/>
      <c r="D68" s="113"/>
      <c r="E68" s="114"/>
      <c r="F68" s="114"/>
      <c r="G68" s="114"/>
      <c r="H68" s="114"/>
      <c r="I68" s="115"/>
    </row>
    <row r="70" spans="1:9" x14ac:dyDescent="0.25">
      <c r="E70" s="148" t="s">
        <v>193</v>
      </c>
      <c r="F70" s="148"/>
      <c r="G70" s="148"/>
      <c r="H70" s="148"/>
      <c r="I70" s="148"/>
    </row>
    <row r="71" spans="1:9" x14ac:dyDescent="0.25">
      <c r="E71" s="127"/>
      <c r="F71" s="127"/>
      <c r="G71" s="127"/>
      <c r="H71" s="127"/>
      <c r="I71" s="53"/>
    </row>
    <row r="73" spans="1:9" x14ac:dyDescent="0.25">
      <c r="C73"/>
      <c r="E73" s="148" t="s">
        <v>29</v>
      </c>
      <c r="F73" s="148"/>
      <c r="G73" s="148"/>
      <c r="H73" s="148"/>
      <c r="I73" s="148"/>
    </row>
    <row r="74" spans="1:9" x14ac:dyDescent="0.25">
      <c r="C74"/>
      <c r="E74" s="148" t="s">
        <v>30</v>
      </c>
      <c r="F74" s="148"/>
      <c r="G74" s="148"/>
      <c r="H74" s="148"/>
      <c r="I74" s="148"/>
    </row>
    <row r="75" spans="1:9" x14ac:dyDescent="0.25">
      <c r="C75"/>
      <c r="E75" s="148" t="s">
        <v>31</v>
      </c>
      <c r="F75" s="148"/>
      <c r="G75" s="148"/>
      <c r="H75" s="148"/>
      <c r="I75" s="148"/>
    </row>
    <row r="76" spans="1:9" x14ac:dyDescent="0.25">
      <c r="C76"/>
      <c r="E76" s="148"/>
      <c r="F76" s="148"/>
      <c r="G76" s="148"/>
      <c r="H76" s="148"/>
      <c r="I76" s="148"/>
    </row>
  </sheetData>
  <mergeCells count="9">
    <mergeCell ref="E75:I75"/>
    <mergeCell ref="E76:I76"/>
    <mergeCell ref="A2:E2"/>
    <mergeCell ref="A5:E5"/>
    <mergeCell ref="E67:H67"/>
    <mergeCell ref="E70:I70"/>
    <mergeCell ref="E73:I73"/>
    <mergeCell ref="E74:I74"/>
    <mergeCell ref="G2:G3"/>
  </mergeCells>
  <conditionalFormatting sqref="E33:I33 C32 A58:A63 E16:I17 A23:A26 A28:A30 H23:I29 C16:C19 E19:I19 A37:A48 E37:I42 A10 C13 E13:I13 A12:A19 A32:A33 A52:A56 A21">
    <cfRule type="expression" dxfId="343" priority="254">
      <formula>IF($L10="I",TRUE,FALSE)</formula>
    </cfRule>
    <cfRule type="expression" dxfId="342" priority="255">
      <formula>IF($L10="T",TRUE,FALSE)</formula>
    </cfRule>
  </conditionalFormatting>
  <conditionalFormatting sqref="C32 C16:C19 C13">
    <cfRule type="expression" dxfId="341" priority="253">
      <formula>IF($L13="I",TRUE,FALSE)</formula>
    </cfRule>
  </conditionalFormatting>
  <conditionalFormatting sqref="A27">
    <cfRule type="expression" dxfId="340" priority="251">
      <formula>IF($L27="I",TRUE,FALSE)</formula>
    </cfRule>
    <cfRule type="expression" dxfId="339" priority="252">
      <formula>IF($L27="T",TRUE,FALSE)</formula>
    </cfRule>
  </conditionalFormatting>
  <conditionalFormatting sqref="A22">
    <cfRule type="expression" dxfId="338" priority="249">
      <formula>IF($L22="I",TRUE,FALSE)</formula>
    </cfRule>
    <cfRule type="expression" dxfId="337" priority="250">
      <formula>IF($L22="T",TRUE,FALSE)</formula>
    </cfRule>
  </conditionalFormatting>
  <conditionalFormatting sqref="F47:G47 H47:H48">
    <cfRule type="expression" dxfId="336" priority="235">
      <formula>IF($L47="I",TRUE,FALSE)</formula>
    </cfRule>
    <cfRule type="expression" dxfId="335" priority="236">
      <formula>IF($L47="T",TRUE,FALSE)</formula>
    </cfRule>
  </conditionalFormatting>
  <conditionalFormatting sqref="A51">
    <cfRule type="expression" dxfId="334" priority="230">
      <formula>IF($L51="I",TRUE,FALSE)</formula>
    </cfRule>
    <cfRule type="expression" dxfId="333" priority="231">
      <formula>IF($L51="T",TRUE,FALSE)</formula>
    </cfRule>
  </conditionalFormatting>
  <conditionalFormatting sqref="A18 H18:I18">
    <cfRule type="expression" dxfId="332" priority="247">
      <formula>IF($L18="I",TRUE,FALSE)</formula>
    </cfRule>
    <cfRule type="expression" dxfId="331" priority="248">
      <formula>IF($L18="T",TRUE,FALSE)</formula>
    </cfRule>
  </conditionalFormatting>
  <conditionalFormatting sqref="E18:G18">
    <cfRule type="expression" dxfId="330" priority="245">
      <formula>IF($L18="I",TRUE,FALSE)</formula>
    </cfRule>
    <cfRule type="expression" dxfId="329" priority="246">
      <formula>IF($L18="T",TRUE,FALSE)</formula>
    </cfRule>
  </conditionalFormatting>
  <conditionalFormatting sqref="C36">
    <cfRule type="expression" dxfId="328" priority="239">
      <formula>IF($L36="I",TRUE,FALSE)</formula>
    </cfRule>
  </conditionalFormatting>
  <conditionalFormatting sqref="F43:H44 F45:G46">
    <cfRule type="expression" dxfId="327" priority="242">
      <formula>IF($L43="I",TRUE,FALSE)</formula>
    </cfRule>
    <cfRule type="expression" dxfId="326" priority="243">
      <formula>IF($L43="T",TRUE,FALSE)</formula>
    </cfRule>
  </conditionalFormatting>
  <conditionalFormatting sqref="I36 E36:G36 A36 C36">
    <cfRule type="expression" dxfId="325" priority="240">
      <formula>IF($L36="I",TRUE,FALSE)</formula>
    </cfRule>
    <cfRule type="expression" dxfId="324" priority="241">
      <formula>IF($L36="T",TRUE,FALSE)</formula>
    </cfRule>
  </conditionalFormatting>
  <conditionalFormatting sqref="A34">
    <cfRule type="expression" dxfId="323" priority="237">
      <formula>IF($L34="I",TRUE,FALSE)</formula>
    </cfRule>
    <cfRule type="expression" dxfId="322" priority="238">
      <formula>IF($L34="T",TRUE,FALSE)</formula>
    </cfRule>
  </conditionalFormatting>
  <conditionalFormatting sqref="F48:G48">
    <cfRule type="expression" dxfId="321" priority="233">
      <formula>IF($L48="I",TRUE,FALSE)</formula>
    </cfRule>
    <cfRule type="expression" dxfId="320" priority="234">
      <formula>IF($L48="T",TRUE,FALSE)</formula>
    </cfRule>
  </conditionalFormatting>
  <conditionalFormatting sqref="C51">
    <cfRule type="expression" dxfId="319" priority="228">
      <formula>IF($L51="I",TRUE,FALSE)</formula>
    </cfRule>
    <cfRule type="expression" dxfId="318" priority="229">
      <formula>IF($L51="T",TRUE,FALSE)</formula>
    </cfRule>
  </conditionalFormatting>
  <conditionalFormatting sqref="C51">
    <cfRule type="expression" dxfId="317" priority="227">
      <formula>IF($L51="I",TRUE,FALSE)</formula>
    </cfRule>
  </conditionalFormatting>
  <conditionalFormatting sqref="H61:I63">
    <cfRule type="expression" dxfId="316" priority="212">
      <formula>IF($L61="I",TRUE,FALSE)</formula>
    </cfRule>
    <cfRule type="expression" dxfId="315" priority="213">
      <formula>IF($L61="T",TRUE,FALSE)</formula>
    </cfRule>
  </conditionalFormatting>
  <conditionalFormatting sqref="A57">
    <cfRule type="expression" dxfId="314" priority="225">
      <formula>IF($L57="I",TRUE,FALSE)</formula>
    </cfRule>
    <cfRule type="expression" dxfId="313" priority="226">
      <formula>IF($L57="T",TRUE,FALSE)</formula>
    </cfRule>
  </conditionalFormatting>
  <conditionalFormatting sqref="C57">
    <cfRule type="expression" dxfId="312" priority="223">
      <formula>IF($L57="I",TRUE,FALSE)</formula>
    </cfRule>
    <cfRule type="expression" dxfId="311" priority="224">
      <formula>IF($L57="T",TRUE,FALSE)</formula>
    </cfRule>
  </conditionalFormatting>
  <conditionalFormatting sqref="C57">
    <cfRule type="expression" dxfId="310" priority="222">
      <formula>IF($L57="I",TRUE,FALSE)</formula>
    </cfRule>
  </conditionalFormatting>
  <conditionalFormatting sqref="B58:B60 D58:D60">
    <cfRule type="expression" dxfId="309" priority="220">
      <formula>IF(#REF!="I",TRUE,FALSE)</formula>
    </cfRule>
    <cfRule type="expression" dxfId="308" priority="221">
      <formula>IF(#REF!="T",TRUE,FALSE)</formula>
    </cfRule>
  </conditionalFormatting>
  <conditionalFormatting sqref="H58:I60">
    <cfRule type="expression" dxfId="307" priority="218">
      <formula>IF($L58="I",TRUE,FALSE)</formula>
    </cfRule>
    <cfRule type="expression" dxfId="306" priority="219">
      <formula>IF($L58="T",TRUE,FALSE)</formula>
    </cfRule>
  </conditionalFormatting>
  <conditionalFormatting sqref="E62:G63">
    <cfRule type="expression" dxfId="305" priority="216">
      <formula>IF($L62="I",TRUE,FALSE)</formula>
    </cfRule>
    <cfRule type="expression" dxfId="304" priority="217">
      <formula>IF($L62="T",TRUE,FALSE)</formula>
    </cfRule>
  </conditionalFormatting>
  <conditionalFormatting sqref="E61:G61">
    <cfRule type="expression" dxfId="303" priority="214">
      <formula>IF($L61="I",TRUE,FALSE)</formula>
    </cfRule>
    <cfRule type="expression" dxfId="302" priority="215">
      <formula>IF($L61="T",TRUE,FALSE)</formula>
    </cfRule>
  </conditionalFormatting>
  <conditionalFormatting sqref="C22">
    <cfRule type="expression" dxfId="301" priority="206">
      <formula>IF($L22="I",TRUE,FALSE)</formula>
    </cfRule>
    <cfRule type="expression" dxfId="300" priority="207">
      <formula>IF($L22="T",TRUE,FALSE)</formula>
    </cfRule>
  </conditionalFormatting>
  <conditionalFormatting sqref="C22">
    <cfRule type="expression" dxfId="299" priority="205">
      <formula>IF($L22="I",TRUE,FALSE)</formula>
    </cfRule>
  </conditionalFormatting>
  <conditionalFormatting sqref="B23:D23 E25:G29 B24 D24">
    <cfRule type="expression" dxfId="298" priority="202">
      <formula>IF(#REF!="I",TRUE,FALSE)</formula>
    </cfRule>
    <cfRule type="expression" dxfId="297" priority="203">
      <formula>IF(#REF!="T",TRUE,FALSE)</formula>
    </cfRule>
  </conditionalFormatting>
  <conditionalFormatting sqref="C23">
    <cfRule type="expression" dxfId="296" priority="204">
      <formula>IF(#REF!="I",TRUE,FALSE)</formula>
    </cfRule>
  </conditionalFormatting>
  <conditionalFormatting sqref="B44:B46">
    <cfRule type="expression" dxfId="295" priority="194">
      <formula>IF($L44="I",TRUE,FALSE)</formula>
    </cfRule>
  </conditionalFormatting>
  <conditionalFormatting sqref="E34:I34">
    <cfRule type="expression" dxfId="294" priority="198">
      <formula>IF($L34="I",TRUE,FALSE)</formula>
    </cfRule>
    <cfRule type="expression" dxfId="293" priority="199">
      <formula>IF($L34="T",TRUE,FALSE)</formula>
    </cfRule>
  </conditionalFormatting>
  <conditionalFormatting sqref="B47">
    <cfRule type="expression" dxfId="292" priority="192">
      <formula>IF($L47="I",TRUE,FALSE)</formula>
    </cfRule>
    <cfRule type="expression" dxfId="291" priority="193">
      <formula>IF($L47="T",TRUE,FALSE)</formula>
    </cfRule>
  </conditionalFormatting>
  <conditionalFormatting sqref="B47">
    <cfRule type="expression" dxfId="290" priority="191">
      <formula>IF($L47="I",TRUE,FALSE)</formula>
    </cfRule>
  </conditionalFormatting>
  <conditionalFormatting sqref="B44:B46">
    <cfRule type="expression" dxfId="289" priority="195">
      <formula>IF($L44="I",TRUE,FALSE)</formula>
    </cfRule>
    <cfRule type="expression" dxfId="288" priority="196">
      <formula>IF($L44="T",TRUE,FALSE)</formula>
    </cfRule>
  </conditionalFormatting>
  <conditionalFormatting sqref="C44:C47">
    <cfRule type="expression" dxfId="287" priority="188">
      <formula>IF($L44="I",TRUE,FALSE)</formula>
    </cfRule>
  </conditionalFormatting>
  <conditionalFormatting sqref="C44:C47">
    <cfRule type="expression" dxfId="286" priority="189">
      <formula>IF($L44="I",TRUE,FALSE)</formula>
    </cfRule>
    <cfRule type="expression" dxfId="285" priority="190">
      <formula>IF($L44="T",TRUE,FALSE)</formula>
    </cfRule>
  </conditionalFormatting>
  <conditionalFormatting sqref="H49">
    <cfRule type="expression" dxfId="284" priority="184">
      <formula>IF($L49="I",TRUE,FALSE)</formula>
    </cfRule>
    <cfRule type="expression" dxfId="283" priority="185">
      <formula>IF($L49="T",TRUE,FALSE)</formula>
    </cfRule>
  </conditionalFormatting>
  <conditionalFormatting sqref="A48:A50">
    <cfRule type="expression" dxfId="282" priority="186">
      <formula>IF($L48="I",TRUE,FALSE)</formula>
    </cfRule>
    <cfRule type="expression" dxfId="281" priority="187">
      <formula>IF($L48="T",TRUE,FALSE)</formula>
    </cfRule>
  </conditionalFormatting>
  <conditionalFormatting sqref="F49:G49">
    <cfRule type="expression" dxfId="280" priority="182">
      <formula>IF($L49="I",TRUE,FALSE)</formula>
    </cfRule>
    <cfRule type="expression" dxfId="279" priority="183">
      <formula>IF($L49="T",TRUE,FALSE)</formula>
    </cfRule>
  </conditionalFormatting>
  <conditionalFormatting sqref="I43:I44 I47:I49">
    <cfRule type="expression" dxfId="278" priority="179">
      <formula>IF($L43="I",TRUE,FALSE)</formula>
    </cfRule>
    <cfRule type="expression" dxfId="277" priority="180">
      <formula>IF($L43="T",TRUE,FALSE)</formula>
    </cfRule>
  </conditionalFormatting>
  <conditionalFormatting sqref="E47">
    <cfRule type="expression" dxfId="276" priority="175">
      <formula>IF($L47="I",TRUE,FALSE)</formula>
    </cfRule>
    <cfRule type="expression" dxfId="275" priority="176">
      <formula>IF($L47="T",TRUE,FALSE)</formula>
    </cfRule>
  </conditionalFormatting>
  <conditionalFormatting sqref="E43:E46">
    <cfRule type="expression" dxfId="274" priority="177">
      <formula>IF($L43="I",TRUE,FALSE)</formula>
    </cfRule>
    <cfRule type="expression" dxfId="273" priority="178">
      <formula>IF($L43="T",TRUE,FALSE)</formula>
    </cfRule>
  </conditionalFormatting>
  <conditionalFormatting sqref="E48">
    <cfRule type="expression" dxfId="272" priority="173">
      <formula>IF($L48="I",TRUE,FALSE)</formula>
    </cfRule>
    <cfRule type="expression" dxfId="271" priority="174">
      <formula>IF($L48="T",TRUE,FALSE)</formula>
    </cfRule>
  </conditionalFormatting>
  <conditionalFormatting sqref="E49">
    <cfRule type="expression" dxfId="270" priority="171">
      <formula>IF($L49="I",TRUE,FALSE)</formula>
    </cfRule>
    <cfRule type="expression" dxfId="269" priority="172">
      <formula>IF($L49="T",TRUE,FALSE)</formula>
    </cfRule>
  </conditionalFormatting>
  <conditionalFormatting sqref="H52">
    <cfRule type="expression" dxfId="268" priority="169">
      <formula>IF($L52="I",TRUE,FALSE)</formula>
    </cfRule>
    <cfRule type="expression" dxfId="267" priority="170">
      <formula>IF($L52="T",TRUE,FALSE)</formula>
    </cfRule>
  </conditionalFormatting>
  <conditionalFormatting sqref="F52:G52 F53">
    <cfRule type="expression" dxfId="266" priority="167">
      <formula>IF($L52="I",TRUE,FALSE)</formula>
    </cfRule>
    <cfRule type="expression" dxfId="265" priority="168">
      <formula>IF($L52="T",TRUE,FALSE)</formula>
    </cfRule>
  </conditionalFormatting>
  <conditionalFormatting sqref="I52">
    <cfRule type="expression" dxfId="264" priority="164">
      <formula>IF($L52="I",TRUE,FALSE)</formula>
    </cfRule>
    <cfRule type="expression" dxfId="263" priority="165">
      <formula>IF($L52="T",TRUE,FALSE)</formula>
    </cfRule>
  </conditionalFormatting>
  <conditionalFormatting sqref="F50:G50">
    <cfRule type="expression" dxfId="262" priority="149">
      <formula>IF($L50="I",TRUE,FALSE)</formula>
    </cfRule>
    <cfRule type="expression" dxfId="261" priority="150">
      <formula>IF($L50="T",TRUE,FALSE)</formula>
    </cfRule>
  </conditionalFormatting>
  <conditionalFormatting sqref="C61:C62">
    <cfRule type="expression" dxfId="260" priority="159">
      <formula>IF($L61="I",TRUE,FALSE)</formula>
    </cfRule>
  </conditionalFormatting>
  <conditionalFormatting sqref="C61:C62">
    <cfRule type="expression" dxfId="259" priority="160">
      <formula>IF($L61="I",TRUE,FALSE)</formula>
    </cfRule>
    <cfRule type="expression" dxfId="258" priority="161">
      <formula>IF($L61="T",TRUE,FALSE)</formula>
    </cfRule>
  </conditionalFormatting>
  <conditionalFormatting sqref="F30:G30">
    <cfRule type="expression" dxfId="257" priority="157">
      <formula>IF($L30="I",TRUE,FALSE)</formula>
    </cfRule>
    <cfRule type="expression" dxfId="256" priority="158">
      <formula>IF($L30="T",TRUE,FALSE)</formula>
    </cfRule>
  </conditionalFormatting>
  <conditionalFormatting sqref="E30">
    <cfRule type="expression" dxfId="255" priority="155">
      <formula>IF($L30="I",TRUE,FALSE)</formula>
    </cfRule>
    <cfRule type="expression" dxfId="254" priority="156">
      <formula>IF($L30="T",TRUE,FALSE)</formula>
    </cfRule>
  </conditionalFormatting>
  <conditionalFormatting sqref="H30:I30">
    <cfRule type="expression" dxfId="253" priority="153">
      <formula>IF($L30="I",TRUE,FALSE)</formula>
    </cfRule>
    <cfRule type="expression" dxfId="252" priority="154">
      <formula>IF($L30="T",TRUE,FALSE)</formula>
    </cfRule>
  </conditionalFormatting>
  <conditionalFormatting sqref="H50">
    <cfRule type="expression" dxfId="251" priority="151">
      <formula>IF($L50="I",TRUE,FALSE)</formula>
    </cfRule>
    <cfRule type="expression" dxfId="250" priority="152">
      <formula>IF($L50="T",TRUE,FALSE)</formula>
    </cfRule>
  </conditionalFormatting>
  <conditionalFormatting sqref="I50">
    <cfRule type="expression" dxfId="249" priority="146">
      <formula>IF($L50="I",TRUE,FALSE)</formula>
    </cfRule>
    <cfRule type="expression" dxfId="248" priority="147">
      <formula>IF($L50="T",TRUE,FALSE)</formula>
    </cfRule>
  </conditionalFormatting>
  <conditionalFormatting sqref="E50">
    <cfRule type="expression" dxfId="247" priority="144">
      <formula>IF($L50="I",TRUE,FALSE)</formula>
    </cfRule>
    <cfRule type="expression" dxfId="246" priority="145">
      <formula>IF($L50="T",TRUE,FALSE)</formula>
    </cfRule>
  </conditionalFormatting>
  <conditionalFormatting sqref="H53">
    <cfRule type="expression" dxfId="245" priority="139">
      <formula>IF($L53="I",TRUE,FALSE)</formula>
    </cfRule>
    <cfRule type="expression" dxfId="244" priority="140">
      <formula>IF($L53="T",TRUE,FALSE)</formula>
    </cfRule>
  </conditionalFormatting>
  <conditionalFormatting sqref="G53">
    <cfRule type="expression" dxfId="243" priority="137">
      <formula>IF($L53="I",TRUE,FALSE)</formula>
    </cfRule>
    <cfRule type="expression" dxfId="242" priority="138">
      <formula>IF($L53="T",TRUE,FALSE)</formula>
    </cfRule>
  </conditionalFormatting>
  <conditionalFormatting sqref="I53">
    <cfRule type="expression" dxfId="241" priority="135">
      <formula>IF($L53="I",TRUE,FALSE)</formula>
    </cfRule>
    <cfRule type="expression" dxfId="240" priority="136">
      <formula>IF($L53="T",TRUE,FALSE)</formula>
    </cfRule>
  </conditionalFormatting>
  <conditionalFormatting sqref="H45:H46">
    <cfRule type="expression" dxfId="239" priority="131">
      <formula>IF($L45="I",TRUE,FALSE)</formula>
    </cfRule>
    <cfRule type="expression" dxfId="238" priority="132">
      <formula>IF($L45="T",TRUE,FALSE)</formula>
    </cfRule>
  </conditionalFormatting>
  <conditionalFormatting sqref="I45:I46">
    <cfRule type="expression" dxfId="237" priority="129">
      <formula>IF($L45="I",TRUE,FALSE)</formula>
    </cfRule>
    <cfRule type="expression" dxfId="236" priority="130">
      <formula>IF($L45="T",TRUE,FALSE)</formula>
    </cfRule>
  </conditionalFormatting>
  <conditionalFormatting sqref="H14:I15">
    <cfRule type="expression" dxfId="235" priority="99">
      <formula>IF($L14="I",TRUE,FALSE)</formula>
    </cfRule>
    <cfRule type="expression" dxfId="234" priority="100">
      <formula>IF($L14="T",TRUE,FALSE)</formula>
    </cfRule>
  </conditionalFormatting>
  <conditionalFormatting sqref="C24:C26">
    <cfRule type="expression" dxfId="233" priority="96">
      <formula>IF(#REF!="I",TRUE,FALSE)</formula>
    </cfRule>
    <cfRule type="expression" dxfId="232" priority="97">
      <formula>IF(#REF!="T",TRUE,FALSE)</formula>
    </cfRule>
  </conditionalFormatting>
  <conditionalFormatting sqref="C24:C26">
    <cfRule type="expression" dxfId="231" priority="98">
      <formula>IF(#REF!="I",TRUE,FALSE)</formula>
    </cfRule>
  </conditionalFormatting>
  <conditionalFormatting sqref="E64:G64">
    <cfRule type="expression" dxfId="230" priority="116">
      <formula>IF($L64="I",TRUE,FALSE)</formula>
    </cfRule>
    <cfRule type="expression" dxfId="229" priority="117">
      <formula>IF($L64="T",TRUE,FALSE)</formula>
    </cfRule>
  </conditionalFormatting>
  <conditionalFormatting sqref="H64:I64">
    <cfRule type="expression" dxfId="228" priority="114">
      <formula>IF($L64="I",TRUE,FALSE)</formula>
    </cfRule>
    <cfRule type="expression" dxfId="227" priority="115">
      <formula>IF($L64="T",TRUE,FALSE)</formula>
    </cfRule>
  </conditionalFormatting>
  <conditionalFormatting sqref="A64">
    <cfRule type="expression" dxfId="226" priority="118">
      <formula>IF($L64="I",TRUE,FALSE)</formula>
    </cfRule>
    <cfRule type="expression" dxfId="225" priority="119">
      <formula>IF($L64="T",TRUE,FALSE)</formula>
    </cfRule>
  </conditionalFormatting>
  <conditionalFormatting sqref="E14:G15">
    <cfRule type="expression" dxfId="224" priority="104">
      <formula>IF($L14="I",TRUE,FALSE)</formula>
    </cfRule>
    <cfRule type="expression" dxfId="223" priority="105">
      <formula>IF($L14="T",TRUE,FALSE)</formula>
    </cfRule>
  </conditionalFormatting>
  <conditionalFormatting sqref="C14:C15">
    <cfRule type="expression" dxfId="222" priority="101">
      <formula>IF($L14="I",TRUE,FALSE)</formula>
    </cfRule>
  </conditionalFormatting>
  <conditionalFormatting sqref="C14:C15">
    <cfRule type="expression" dxfId="221" priority="102">
      <formula>IF($L14="I",TRUE,FALSE)</formula>
    </cfRule>
    <cfRule type="expression" dxfId="220" priority="103">
      <formula>IF($L14="T",TRUE,FALSE)</formula>
    </cfRule>
  </conditionalFormatting>
  <conditionalFormatting sqref="C27:C28">
    <cfRule type="expression" dxfId="219" priority="93">
      <formula>IF(#REF!="I",TRUE,FALSE)</formula>
    </cfRule>
    <cfRule type="expression" dxfId="218" priority="94">
      <formula>IF(#REF!="T",TRUE,FALSE)</formula>
    </cfRule>
  </conditionalFormatting>
  <conditionalFormatting sqref="C27:C28">
    <cfRule type="expression" dxfId="217" priority="95">
      <formula>IF(#REF!="I",TRUE,FALSE)</formula>
    </cfRule>
  </conditionalFormatting>
  <conditionalFormatting sqref="C29:C30">
    <cfRule type="expression" dxfId="216" priority="90">
      <formula>IF(#REF!="I",TRUE,FALSE)</formula>
    </cfRule>
    <cfRule type="expression" dxfId="215" priority="91">
      <formula>IF(#REF!="T",TRUE,FALSE)</formula>
    </cfRule>
  </conditionalFormatting>
  <conditionalFormatting sqref="C29:C30">
    <cfRule type="expression" dxfId="214" priority="92">
      <formula>IF(#REF!="I",TRUE,FALSE)</formula>
    </cfRule>
  </conditionalFormatting>
  <conditionalFormatting sqref="C33:C34">
    <cfRule type="expression" dxfId="213" priority="87">
      <formula>IF(#REF!="I",TRUE,FALSE)</formula>
    </cfRule>
    <cfRule type="expression" dxfId="212" priority="88">
      <formula>IF(#REF!="T",TRUE,FALSE)</formula>
    </cfRule>
  </conditionalFormatting>
  <conditionalFormatting sqref="C33:C34">
    <cfRule type="expression" dxfId="211" priority="89">
      <formula>IF(#REF!="I",TRUE,FALSE)</formula>
    </cfRule>
  </conditionalFormatting>
  <conditionalFormatting sqref="C37:C38">
    <cfRule type="expression" dxfId="210" priority="84">
      <formula>IF(#REF!="I",TRUE,FALSE)</formula>
    </cfRule>
    <cfRule type="expression" dxfId="209" priority="85">
      <formula>IF(#REF!="T",TRUE,FALSE)</formula>
    </cfRule>
  </conditionalFormatting>
  <conditionalFormatting sqref="C37:C38">
    <cfRule type="expression" dxfId="208" priority="86">
      <formula>IF(#REF!="I",TRUE,FALSE)</formula>
    </cfRule>
  </conditionalFormatting>
  <conditionalFormatting sqref="C43">
    <cfRule type="expression" dxfId="207" priority="81">
      <formula>IF(#REF!="I",TRUE,FALSE)</formula>
    </cfRule>
    <cfRule type="expression" dxfId="206" priority="82">
      <formula>IF(#REF!="T",TRUE,FALSE)</formula>
    </cfRule>
  </conditionalFormatting>
  <conditionalFormatting sqref="C43">
    <cfRule type="expression" dxfId="205" priority="83">
      <formula>IF(#REF!="I",TRUE,FALSE)</formula>
    </cfRule>
  </conditionalFormatting>
  <conditionalFormatting sqref="A9:A10 C9:C10 E9:I10 E12:I12 C12 A12">
    <cfRule type="expression" dxfId="204" priority="79">
      <formula>IF($L9="I",TRUE,FALSE)</formula>
    </cfRule>
    <cfRule type="expression" dxfId="203" priority="80">
      <formula>IF($L9="T",TRUE,FALSE)</formula>
    </cfRule>
  </conditionalFormatting>
  <conditionalFormatting sqref="C9:C10 C12">
    <cfRule type="expression" dxfId="202" priority="78">
      <formula>IF($L9="I",TRUE,FALSE)</formula>
    </cfRule>
  </conditionalFormatting>
  <conditionalFormatting sqref="C48">
    <cfRule type="expression" dxfId="201" priority="75">
      <formula>IF(#REF!="I",TRUE,FALSE)</formula>
    </cfRule>
    <cfRule type="expression" dxfId="200" priority="76">
      <formula>IF(#REF!="T",TRUE,FALSE)</formula>
    </cfRule>
  </conditionalFormatting>
  <conditionalFormatting sqref="C48">
    <cfRule type="expression" dxfId="199" priority="77">
      <formula>IF(#REF!="I",TRUE,FALSE)</formula>
    </cfRule>
  </conditionalFormatting>
  <conditionalFormatting sqref="C49:C50">
    <cfRule type="expression" dxfId="198" priority="72">
      <formula>IF(#REF!="I",TRUE,FALSE)</formula>
    </cfRule>
    <cfRule type="expression" dxfId="197" priority="73">
      <formula>IF(#REF!="T",TRUE,FALSE)</formula>
    </cfRule>
  </conditionalFormatting>
  <conditionalFormatting sqref="C49:C50">
    <cfRule type="expression" dxfId="196" priority="74">
      <formula>IF(#REF!="I",TRUE,FALSE)</formula>
    </cfRule>
  </conditionalFormatting>
  <conditionalFormatting sqref="E52">
    <cfRule type="expression" dxfId="195" priority="70">
      <formula>IF($L52="I",TRUE,FALSE)</formula>
    </cfRule>
    <cfRule type="expression" dxfId="194" priority="71">
      <formula>IF($L52="T",TRUE,FALSE)</formula>
    </cfRule>
  </conditionalFormatting>
  <conditionalFormatting sqref="C52">
    <cfRule type="expression" dxfId="193" priority="67">
      <formula>IF(#REF!="I",TRUE,FALSE)</formula>
    </cfRule>
    <cfRule type="expression" dxfId="192" priority="68">
      <formula>IF(#REF!="T",TRUE,FALSE)</formula>
    </cfRule>
  </conditionalFormatting>
  <conditionalFormatting sqref="C52">
    <cfRule type="expression" dxfId="191" priority="69">
      <formula>IF(#REF!="I",TRUE,FALSE)</formula>
    </cfRule>
  </conditionalFormatting>
  <conditionalFormatting sqref="E53">
    <cfRule type="expression" dxfId="190" priority="65">
      <formula>IF($L53="I",TRUE,FALSE)</formula>
    </cfRule>
    <cfRule type="expression" dxfId="189" priority="66">
      <formula>IF($L53="T",TRUE,FALSE)</formula>
    </cfRule>
  </conditionalFormatting>
  <conditionalFormatting sqref="C53">
    <cfRule type="expression" dxfId="188" priority="62">
      <formula>IF(#REF!="I",TRUE,FALSE)</formula>
    </cfRule>
    <cfRule type="expression" dxfId="187" priority="63">
      <formula>IF(#REF!="T",TRUE,FALSE)</formula>
    </cfRule>
  </conditionalFormatting>
  <conditionalFormatting sqref="C53">
    <cfRule type="expression" dxfId="186" priority="64">
      <formula>IF(#REF!="I",TRUE,FALSE)</formula>
    </cfRule>
  </conditionalFormatting>
  <conditionalFormatting sqref="C58:C60">
    <cfRule type="expression" dxfId="185" priority="59">
      <formula>IF(#REF!="I",TRUE,FALSE)</formula>
    </cfRule>
    <cfRule type="expression" dxfId="184" priority="60">
      <formula>IF(#REF!="T",TRUE,FALSE)</formula>
    </cfRule>
  </conditionalFormatting>
  <conditionalFormatting sqref="C58:C60">
    <cfRule type="expression" dxfId="183" priority="61">
      <formula>IF(#REF!="I",TRUE,FALSE)</formula>
    </cfRule>
  </conditionalFormatting>
  <conditionalFormatting sqref="C39:C42">
    <cfRule type="expression" dxfId="182" priority="56">
      <formula>IF(#REF!="I",TRUE,FALSE)</formula>
    </cfRule>
    <cfRule type="expression" dxfId="181" priority="57">
      <formula>IF(#REF!="T",TRUE,FALSE)</formula>
    </cfRule>
  </conditionalFormatting>
  <conditionalFormatting sqref="C39:C42">
    <cfRule type="expression" dxfId="180" priority="58">
      <formula>IF(#REF!="I",TRUE,FALSE)</formula>
    </cfRule>
  </conditionalFormatting>
  <conditionalFormatting sqref="A17">
    <cfRule type="expression" dxfId="179" priority="54">
      <formula>IF($L17="I",TRUE,FALSE)</formula>
    </cfRule>
    <cfRule type="expression" dxfId="178" priority="55">
      <formula>IF($L17="T",TRUE,FALSE)</formula>
    </cfRule>
  </conditionalFormatting>
  <conditionalFormatting sqref="C21 E21:I21">
    <cfRule type="expression" dxfId="177" priority="49">
      <formula>IF($L21="I",TRUE,FALSE)</formula>
    </cfRule>
    <cfRule type="expression" dxfId="176" priority="50">
      <formula>IF($L21="T",TRUE,FALSE)</formula>
    </cfRule>
  </conditionalFormatting>
  <conditionalFormatting sqref="C21">
    <cfRule type="expression" dxfId="175" priority="48">
      <formula>IF($L21="I",TRUE,FALSE)</formula>
    </cfRule>
  </conditionalFormatting>
  <conditionalFormatting sqref="A31">
    <cfRule type="expression" dxfId="174" priority="46">
      <formula>IF($L31="I",TRUE,FALSE)</formula>
    </cfRule>
    <cfRule type="expression" dxfId="173" priority="47">
      <formula>IF($L31="T",TRUE,FALSE)</formula>
    </cfRule>
  </conditionalFormatting>
  <conditionalFormatting sqref="F31:G31">
    <cfRule type="expression" dxfId="172" priority="44">
      <formula>IF($L31="I",TRUE,FALSE)</formula>
    </cfRule>
    <cfRule type="expression" dxfId="171" priority="45">
      <formula>IF($L31="T",TRUE,FALSE)</formula>
    </cfRule>
  </conditionalFormatting>
  <conditionalFormatting sqref="E31">
    <cfRule type="expression" dxfId="170" priority="42">
      <formula>IF($L31="I",TRUE,FALSE)</formula>
    </cfRule>
    <cfRule type="expression" dxfId="169" priority="43">
      <formula>IF($L31="T",TRUE,FALSE)</formula>
    </cfRule>
  </conditionalFormatting>
  <conditionalFormatting sqref="H31:I31">
    <cfRule type="expression" dxfId="168" priority="40">
      <formula>IF($L31="I",TRUE,FALSE)</formula>
    </cfRule>
    <cfRule type="expression" dxfId="167" priority="41">
      <formula>IF($L31="T",TRUE,FALSE)</formula>
    </cfRule>
  </conditionalFormatting>
  <conditionalFormatting sqref="A35">
    <cfRule type="expression" dxfId="166" priority="35">
      <formula>IF($L35="I",TRUE,FALSE)</formula>
    </cfRule>
    <cfRule type="expression" dxfId="165" priority="36">
      <formula>IF($L35="T",TRUE,FALSE)</formula>
    </cfRule>
  </conditionalFormatting>
  <conditionalFormatting sqref="E35:I35">
    <cfRule type="expression" dxfId="164" priority="33">
      <formula>IF($L35="I",TRUE,FALSE)</formula>
    </cfRule>
    <cfRule type="expression" dxfId="163" priority="34">
      <formula>IF($L35="T",TRUE,FALSE)</formula>
    </cfRule>
  </conditionalFormatting>
  <conditionalFormatting sqref="C35">
    <cfRule type="expression" dxfId="162" priority="30">
      <formula>IF(#REF!="I",TRUE,FALSE)</formula>
    </cfRule>
    <cfRule type="expression" dxfId="161" priority="31">
      <formula>IF(#REF!="T",TRUE,FALSE)</formula>
    </cfRule>
  </conditionalFormatting>
  <conditionalFormatting sqref="C35">
    <cfRule type="expression" dxfId="160" priority="32">
      <formula>IF(#REF!="I",TRUE,FALSE)</formula>
    </cfRule>
  </conditionalFormatting>
  <conditionalFormatting sqref="E65:G65">
    <cfRule type="expression" dxfId="159" priority="20">
      <formula>IF($L65="I",TRUE,FALSE)</formula>
    </cfRule>
    <cfRule type="expression" dxfId="158" priority="21">
      <formula>IF($L65="T",TRUE,FALSE)</formula>
    </cfRule>
  </conditionalFormatting>
  <conditionalFormatting sqref="H65:I65">
    <cfRule type="expression" dxfId="157" priority="18">
      <formula>IF($L65="I",TRUE,FALSE)</formula>
    </cfRule>
    <cfRule type="expression" dxfId="156" priority="19">
      <formula>IF($L65="T",TRUE,FALSE)</formula>
    </cfRule>
  </conditionalFormatting>
  <conditionalFormatting sqref="A65">
    <cfRule type="expression" dxfId="155" priority="22">
      <formula>IF($L65="I",TRUE,FALSE)</formula>
    </cfRule>
    <cfRule type="expression" dxfId="154" priority="23">
      <formula>IF($L65="T",TRUE,FALSE)</formula>
    </cfRule>
  </conditionalFormatting>
  <conditionalFormatting sqref="E66:G66">
    <cfRule type="expression" dxfId="153" priority="14">
      <formula>IF($L66="I",TRUE,FALSE)</formula>
    </cfRule>
    <cfRule type="expression" dxfId="152" priority="15">
      <formula>IF($L66="T",TRUE,FALSE)</formula>
    </cfRule>
  </conditionalFormatting>
  <conditionalFormatting sqref="H66:I66">
    <cfRule type="expression" dxfId="151" priority="12">
      <formula>IF($L66="I",TRUE,FALSE)</formula>
    </cfRule>
    <cfRule type="expression" dxfId="150" priority="13">
      <formula>IF($L66="T",TRUE,FALSE)</formula>
    </cfRule>
  </conditionalFormatting>
  <conditionalFormatting sqref="A66">
    <cfRule type="expression" dxfId="149" priority="16">
      <formula>IF($L66="I",TRUE,FALSE)</formula>
    </cfRule>
    <cfRule type="expression" dxfId="148" priority="17">
      <formula>IF($L66="T",TRUE,FALSE)</formula>
    </cfRule>
  </conditionalFormatting>
  <conditionalFormatting sqref="C31">
    <cfRule type="expression" dxfId="147" priority="4">
      <formula>IF(#REF!="I",TRUE,FALSE)</formula>
    </cfRule>
    <cfRule type="expression" dxfId="146" priority="5">
      <formula>IF(#REF!="T",TRUE,FALSE)</formula>
    </cfRule>
  </conditionalFormatting>
  <conditionalFormatting sqref="C31">
    <cfRule type="expression" dxfId="145" priority="6">
      <formula>IF(#REF!="I",TRUE,FALSE)</formula>
    </cfRule>
  </conditionalFormatting>
  <conditionalFormatting sqref="E54:I56 C54:C56">
    <cfRule type="expression" dxfId="144" priority="2">
      <formula>IF($L54="I",TRUE,FALSE)</formula>
    </cfRule>
    <cfRule type="expression" dxfId="143" priority="3">
      <formula>IF($L54="T",TRUE,FALSE)</formula>
    </cfRule>
  </conditionalFormatting>
  <conditionalFormatting sqref="C54:C56">
    <cfRule type="expression" dxfId="142" priority="1">
      <formula>IF($L54="I",TRUE,FALSE)</formula>
    </cfRule>
  </conditionalFormatting>
  <pageMargins left="0.59055118110236227" right="0.59055118110236227" top="1.3779527559055118" bottom="0.78740157480314965" header="0.31496062992125984" footer="0.31496062992125984"/>
  <pageSetup paperSize="9" scale="58" fitToHeight="2" orientation="portrait" horizontalDpi="1200" verticalDpi="1200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0"/>
  <sheetViews>
    <sheetView workbookViewId="0">
      <selection activeCell="E58" sqref="A1:E59"/>
    </sheetView>
  </sheetViews>
  <sheetFormatPr defaultRowHeight="15" x14ac:dyDescent="0.25"/>
  <cols>
    <col min="2" max="2" width="55.42578125" customWidth="1"/>
    <col min="4" max="4" width="9.140625" style="109"/>
    <col min="5" max="5" width="46.42578125" customWidth="1"/>
  </cols>
  <sheetData>
    <row r="1" spans="1:5" ht="24" customHeight="1" x14ac:dyDescent="0.25">
      <c r="A1" s="81" t="s">
        <v>28</v>
      </c>
      <c r="B1" s="74" t="s">
        <v>132</v>
      </c>
      <c r="C1" s="73"/>
      <c r="D1" s="104"/>
      <c r="E1" s="62"/>
    </row>
    <row r="2" spans="1:5" ht="38.25" x14ac:dyDescent="0.25">
      <c r="A2" s="12" t="s">
        <v>27</v>
      </c>
      <c r="B2" s="128" t="s">
        <v>100</v>
      </c>
      <c r="C2" s="12" t="s">
        <v>41</v>
      </c>
      <c r="D2" s="13">
        <f>3.6*1.8</f>
        <v>6.48</v>
      </c>
      <c r="E2" s="8" t="s">
        <v>114</v>
      </c>
    </row>
    <row r="3" spans="1:5" ht="45" x14ac:dyDescent="0.25">
      <c r="A3" s="12" t="s">
        <v>33</v>
      </c>
      <c r="B3" s="72" t="s">
        <v>124</v>
      </c>
      <c r="C3" s="12" t="s">
        <v>41</v>
      </c>
      <c r="D3" s="13">
        <f>(9.35+50)*2</f>
        <v>118.7</v>
      </c>
      <c r="E3" s="9" t="s">
        <v>127</v>
      </c>
    </row>
    <row r="4" spans="1:5" x14ac:dyDescent="0.25">
      <c r="A4" s="81" t="s">
        <v>32</v>
      </c>
      <c r="B4" s="59" t="s">
        <v>130</v>
      </c>
      <c r="C4" s="73"/>
      <c r="D4" s="104"/>
      <c r="E4" s="62"/>
    </row>
    <row r="5" spans="1:5" x14ac:dyDescent="0.25">
      <c r="A5" s="12" t="s">
        <v>13</v>
      </c>
      <c r="B5" s="72" t="s">
        <v>125</v>
      </c>
      <c r="C5" s="12" t="s">
        <v>12</v>
      </c>
      <c r="D5" s="13">
        <v>2</v>
      </c>
      <c r="E5" s="8" t="s">
        <v>128</v>
      </c>
    </row>
    <row r="6" spans="1:5" ht="50.25" customHeight="1" x14ac:dyDescent="0.25">
      <c r="A6" s="12" t="s">
        <v>53</v>
      </c>
      <c r="B6" s="72" t="s">
        <v>80</v>
      </c>
      <c r="C6" s="12" t="s">
        <v>40</v>
      </c>
      <c r="D6" s="13">
        <f>((15+11.5)*0.07)+(7*0.3)</f>
        <v>3.9550000000000001</v>
      </c>
      <c r="E6" s="9" t="s">
        <v>142</v>
      </c>
    </row>
    <row r="7" spans="1:5" ht="36.75" customHeight="1" x14ac:dyDescent="0.25">
      <c r="A7" s="12" t="s">
        <v>54</v>
      </c>
      <c r="B7" s="72" t="s">
        <v>87</v>
      </c>
      <c r="C7" s="12" t="s">
        <v>39</v>
      </c>
      <c r="D7" s="13">
        <f>4*15</f>
        <v>60</v>
      </c>
      <c r="E7" s="9" t="s">
        <v>133</v>
      </c>
    </row>
    <row r="8" spans="1:5" ht="43.5" customHeight="1" x14ac:dyDescent="0.25">
      <c r="A8" s="12" t="s">
        <v>55</v>
      </c>
      <c r="B8" s="72" t="s">
        <v>86</v>
      </c>
      <c r="C8" s="12" t="s">
        <v>41</v>
      </c>
      <c r="D8" s="13">
        <v>40</v>
      </c>
      <c r="E8" s="8" t="s">
        <v>134</v>
      </c>
    </row>
    <row r="9" spans="1:5" ht="48.75" customHeight="1" x14ac:dyDescent="0.25">
      <c r="A9" s="12" t="s">
        <v>56</v>
      </c>
      <c r="B9" s="72" t="s">
        <v>81</v>
      </c>
      <c r="C9" s="12" t="s">
        <v>41</v>
      </c>
      <c r="D9" s="13">
        <v>1485</v>
      </c>
      <c r="E9" s="9" t="s">
        <v>135</v>
      </c>
    </row>
    <row r="10" spans="1:5" ht="66.75" customHeight="1" x14ac:dyDescent="0.25">
      <c r="A10" s="12" t="s">
        <v>66</v>
      </c>
      <c r="B10" s="72" t="s">
        <v>110</v>
      </c>
      <c r="C10" s="12" t="s">
        <v>40</v>
      </c>
      <c r="D10" s="13">
        <f>D9*0.2</f>
        <v>297</v>
      </c>
      <c r="E10" s="10" t="s">
        <v>111</v>
      </c>
    </row>
    <row r="11" spans="1:5" ht="60" customHeight="1" x14ac:dyDescent="0.25">
      <c r="A11" s="12" t="s">
        <v>67</v>
      </c>
      <c r="B11" s="65" t="s">
        <v>85</v>
      </c>
      <c r="C11" s="12" t="s">
        <v>40</v>
      </c>
      <c r="D11" s="13">
        <f>D6</f>
        <v>3.9550000000000001</v>
      </c>
      <c r="E11" s="8" t="s">
        <v>112</v>
      </c>
    </row>
    <row r="12" spans="1:5" ht="38.25" x14ac:dyDescent="0.25">
      <c r="A12" s="12" t="s">
        <v>68</v>
      </c>
      <c r="B12" s="120" t="s">
        <v>83</v>
      </c>
      <c r="C12" s="12" t="s">
        <v>84</v>
      </c>
      <c r="D12" s="137">
        <f>(D11+D10)*10</f>
        <v>3009.5499999999997</v>
      </c>
      <c r="E12" s="138" t="s">
        <v>113</v>
      </c>
    </row>
    <row r="13" spans="1:5" x14ac:dyDescent="0.25">
      <c r="A13" s="81" t="s">
        <v>14</v>
      </c>
      <c r="B13" s="59" t="s">
        <v>131</v>
      </c>
      <c r="C13" s="60"/>
      <c r="D13" s="105"/>
      <c r="E13" s="62"/>
    </row>
    <row r="14" spans="1:5" ht="30" x14ac:dyDescent="0.25">
      <c r="A14" s="12" t="s">
        <v>15</v>
      </c>
      <c r="B14" s="72" t="s">
        <v>136</v>
      </c>
      <c r="C14" s="12" t="s">
        <v>40</v>
      </c>
      <c r="D14" s="13">
        <f>1030*0.5</f>
        <v>515</v>
      </c>
      <c r="E14" s="9" t="s">
        <v>141</v>
      </c>
    </row>
    <row r="15" spans="1:5" ht="39.75" customHeight="1" x14ac:dyDescent="0.25">
      <c r="A15" s="102" t="s">
        <v>16</v>
      </c>
      <c r="B15" s="61" t="s">
        <v>145</v>
      </c>
      <c r="C15" s="80"/>
      <c r="D15" s="105"/>
      <c r="E15" s="62"/>
    </row>
    <row r="16" spans="1:5" ht="45" x14ac:dyDescent="0.25">
      <c r="A16" s="12" t="s">
        <v>17</v>
      </c>
      <c r="B16" s="11" t="s">
        <v>90</v>
      </c>
      <c r="C16" s="76" t="s">
        <v>40</v>
      </c>
      <c r="D16" s="106">
        <f>41.45*0.2*0.3</f>
        <v>2.4870000000000001</v>
      </c>
      <c r="E16" s="8" t="s">
        <v>147</v>
      </c>
    </row>
    <row r="17" spans="1:5" ht="36" x14ac:dyDescent="0.25">
      <c r="A17" s="33" t="s">
        <v>18</v>
      </c>
      <c r="B17" s="77" t="s">
        <v>88</v>
      </c>
      <c r="C17" s="76" t="s">
        <v>40</v>
      </c>
      <c r="D17" s="106">
        <f>D16</f>
        <v>2.4870000000000001</v>
      </c>
      <c r="E17" s="8" t="s">
        <v>147</v>
      </c>
    </row>
    <row r="18" spans="1:5" ht="45" x14ac:dyDescent="0.25">
      <c r="A18" s="54" t="s">
        <v>34</v>
      </c>
      <c r="B18" s="11" t="s">
        <v>89</v>
      </c>
      <c r="C18" s="76" t="s">
        <v>40</v>
      </c>
      <c r="D18" s="13">
        <f>D16*100</f>
        <v>248.70000000000002</v>
      </c>
      <c r="E18" s="8" t="s">
        <v>69</v>
      </c>
    </row>
    <row r="19" spans="1:5" ht="45" x14ac:dyDescent="0.25">
      <c r="A19" s="83" t="s">
        <v>36</v>
      </c>
      <c r="B19" s="9" t="s">
        <v>91</v>
      </c>
      <c r="C19" s="12" t="s">
        <v>42</v>
      </c>
      <c r="D19" s="13">
        <f>41.45*0.3*2</f>
        <v>24.87</v>
      </c>
      <c r="E19" s="8" t="s">
        <v>148</v>
      </c>
    </row>
    <row r="20" spans="1:5" ht="60" x14ac:dyDescent="0.25">
      <c r="A20" s="54" t="s">
        <v>43</v>
      </c>
      <c r="B20" s="11" t="s">
        <v>92</v>
      </c>
      <c r="C20" s="12" t="s">
        <v>41</v>
      </c>
      <c r="D20" s="13">
        <f>41.45*0.4</f>
        <v>16.580000000000002</v>
      </c>
      <c r="E20" s="8" t="s">
        <v>149</v>
      </c>
    </row>
    <row r="21" spans="1:5" ht="60" x14ac:dyDescent="0.25">
      <c r="A21" s="50" t="s">
        <v>44</v>
      </c>
      <c r="B21" s="9" t="s">
        <v>93</v>
      </c>
      <c r="C21" s="12" t="s">
        <v>41</v>
      </c>
      <c r="D21" s="13">
        <f>D20*2</f>
        <v>33.160000000000004</v>
      </c>
      <c r="E21" s="8"/>
    </row>
    <row r="22" spans="1:5" ht="60" x14ac:dyDescent="0.25">
      <c r="A22" s="33" t="s">
        <v>45</v>
      </c>
      <c r="B22" s="9" t="s">
        <v>94</v>
      </c>
      <c r="C22" s="12" t="s">
        <v>41</v>
      </c>
      <c r="D22" s="13">
        <f>D21</f>
        <v>33.160000000000004</v>
      </c>
      <c r="E22" s="8"/>
    </row>
    <row r="23" spans="1:5" ht="30" x14ac:dyDescent="0.25">
      <c r="A23" s="110" t="s">
        <v>46</v>
      </c>
      <c r="B23" s="129" t="s">
        <v>95</v>
      </c>
      <c r="C23" s="12" t="s">
        <v>41</v>
      </c>
      <c r="D23" s="51">
        <f>D21</f>
        <v>33.160000000000004</v>
      </c>
      <c r="E23" s="8"/>
    </row>
    <row r="24" spans="1:5" ht="30" customHeight="1" x14ac:dyDescent="0.25">
      <c r="A24" s="110" t="s">
        <v>47</v>
      </c>
      <c r="B24" s="129" t="s">
        <v>144</v>
      </c>
      <c r="C24" s="84" t="s">
        <v>39</v>
      </c>
      <c r="D24" s="51">
        <v>53.5</v>
      </c>
      <c r="E24" s="8" t="s">
        <v>146</v>
      </c>
    </row>
    <row r="25" spans="1:5" x14ac:dyDescent="0.25">
      <c r="A25" s="102" t="s">
        <v>19</v>
      </c>
      <c r="B25" s="75" t="s">
        <v>152</v>
      </c>
      <c r="C25" s="80"/>
      <c r="D25" s="105"/>
      <c r="E25" s="62"/>
    </row>
    <row r="26" spans="1:5" x14ac:dyDescent="0.25">
      <c r="A26" s="12" t="s">
        <v>20</v>
      </c>
      <c r="B26" s="69" t="s">
        <v>58</v>
      </c>
      <c r="C26" s="12" t="s">
        <v>41</v>
      </c>
      <c r="D26" s="13">
        <f>114.32+37.05+18.03</f>
        <v>169.4</v>
      </c>
      <c r="E26" s="8" t="s">
        <v>154</v>
      </c>
    </row>
    <row r="27" spans="1:5" ht="39" x14ac:dyDescent="0.25">
      <c r="A27" s="12" t="s">
        <v>21</v>
      </c>
      <c r="B27" s="87" t="s">
        <v>96</v>
      </c>
      <c r="C27" s="12" t="s">
        <v>40</v>
      </c>
      <c r="D27" s="13">
        <f>D26*0.07</f>
        <v>11.858000000000002</v>
      </c>
      <c r="E27" s="8" t="s">
        <v>70</v>
      </c>
    </row>
    <row r="28" spans="1:5" ht="39" x14ac:dyDescent="0.25">
      <c r="A28" s="12" t="s">
        <v>167</v>
      </c>
      <c r="B28" s="87" t="s">
        <v>151</v>
      </c>
      <c r="C28" s="86" t="s">
        <v>40</v>
      </c>
      <c r="D28" s="13">
        <f>0.583*2</f>
        <v>1.1659999999999999</v>
      </c>
      <c r="E28" s="8" t="s">
        <v>153</v>
      </c>
    </row>
    <row r="29" spans="1:5" x14ac:dyDescent="0.25">
      <c r="A29" s="102" t="s">
        <v>22</v>
      </c>
      <c r="B29" s="75" t="s">
        <v>60</v>
      </c>
      <c r="C29" s="60"/>
      <c r="D29" s="107"/>
      <c r="E29" s="62"/>
    </row>
    <row r="30" spans="1:5" ht="45" x14ac:dyDescent="0.25">
      <c r="A30" s="96" t="s">
        <v>23</v>
      </c>
      <c r="B30" s="93" t="s">
        <v>97</v>
      </c>
      <c r="C30" s="92" t="s">
        <v>41</v>
      </c>
      <c r="D30" s="51">
        <v>11.2</v>
      </c>
      <c r="E30" s="154" t="s">
        <v>72</v>
      </c>
    </row>
    <row r="31" spans="1:5" ht="60" x14ac:dyDescent="0.25">
      <c r="A31" s="96" t="s">
        <v>24</v>
      </c>
      <c r="B31" s="93" t="s">
        <v>98</v>
      </c>
      <c r="C31" s="92" t="s">
        <v>40</v>
      </c>
      <c r="D31" s="51">
        <v>6.8</v>
      </c>
      <c r="E31" s="155"/>
    </row>
    <row r="32" spans="1:5" ht="30" x14ac:dyDescent="0.25">
      <c r="A32" s="96" t="s">
        <v>37</v>
      </c>
      <c r="B32" s="93" t="s">
        <v>115</v>
      </c>
      <c r="C32" s="92" t="s">
        <v>42</v>
      </c>
      <c r="D32" s="51">
        <v>69.599999999999994</v>
      </c>
      <c r="E32" s="155"/>
    </row>
    <row r="33" spans="1:5" ht="30" x14ac:dyDescent="0.25">
      <c r="A33" s="96" t="s">
        <v>38</v>
      </c>
      <c r="B33" s="93" t="s">
        <v>118</v>
      </c>
      <c r="C33" s="92" t="s">
        <v>42</v>
      </c>
      <c r="D33" s="51">
        <v>60</v>
      </c>
      <c r="E33" s="155"/>
    </row>
    <row r="34" spans="1:5" ht="60" x14ac:dyDescent="0.25">
      <c r="A34" s="96" t="s">
        <v>48</v>
      </c>
      <c r="B34" s="93" t="s">
        <v>116</v>
      </c>
      <c r="C34" s="92" t="s">
        <v>42</v>
      </c>
      <c r="D34" s="51">
        <v>11.1</v>
      </c>
      <c r="E34" s="155"/>
    </row>
    <row r="35" spans="1:5" ht="60" x14ac:dyDescent="0.25">
      <c r="A35" s="96" t="s">
        <v>121</v>
      </c>
      <c r="B35" s="93" t="s">
        <v>117</v>
      </c>
      <c r="C35" s="92" t="s">
        <v>42</v>
      </c>
      <c r="D35" s="51">
        <v>3</v>
      </c>
      <c r="E35" s="156"/>
    </row>
    <row r="36" spans="1:5" ht="45" x14ac:dyDescent="0.25">
      <c r="A36" s="96" t="s">
        <v>122</v>
      </c>
      <c r="B36" s="93" t="s">
        <v>99</v>
      </c>
      <c r="C36" s="92" t="s">
        <v>39</v>
      </c>
      <c r="D36" s="94">
        <f>12*6</f>
        <v>72</v>
      </c>
      <c r="E36" s="19" t="s">
        <v>123</v>
      </c>
    </row>
    <row r="37" spans="1:5" ht="30" x14ac:dyDescent="0.25">
      <c r="A37" s="96" t="s">
        <v>157</v>
      </c>
      <c r="B37" s="93" t="s">
        <v>62</v>
      </c>
      <c r="C37" s="96" t="s">
        <v>42</v>
      </c>
      <c r="D37" s="94">
        <v>1450</v>
      </c>
      <c r="E37" s="154" t="s">
        <v>72</v>
      </c>
    </row>
    <row r="38" spans="1:5" ht="30" x14ac:dyDescent="0.25">
      <c r="A38" s="96" t="s">
        <v>168</v>
      </c>
      <c r="B38" s="113" t="s">
        <v>73</v>
      </c>
      <c r="C38" s="96" t="s">
        <v>42</v>
      </c>
      <c r="D38" s="94">
        <v>3074</v>
      </c>
      <c r="E38" s="155"/>
    </row>
    <row r="39" spans="1:5" ht="30" x14ac:dyDescent="0.25">
      <c r="A39" s="92" t="s">
        <v>169</v>
      </c>
      <c r="B39" s="93" t="s">
        <v>75</v>
      </c>
      <c r="C39" s="96" t="s">
        <v>41</v>
      </c>
      <c r="D39" s="94">
        <v>50</v>
      </c>
      <c r="E39" s="156"/>
    </row>
    <row r="40" spans="1:5" x14ac:dyDescent="0.25">
      <c r="A40" s="12" t="s">
        <v>170</v>
      </c>
      <c r="B40" s="97" t="s">
        <v>64</v>
      </c>
      <c r="C40" s="96" t="s">
        <v>42</v>
      </c>
      <c r="D40" s="94">
        <f>D38+D37+(50*40)</f>
        <v>6524</v>
      </c>
      <c r="E40" s="8" t="s">
        <v>119</v>
      </c>
    </row>
    <row r="41" spans="1:5" ht="63.75" x14ac:dyDescent="0.25">
      <c r="A41" s="12" t="s">
        <v>171</v>
      </c>
      <c r="B41" s="72" t="s">
        <v>101</v>
      </c>
      <c r="C41" s="13" t="s">
        <v>39</v>
      </c>
      <c r="D41" s="13">
        <f>25*2</f>
        <v>50</v>
      </c>
      <c r="E41" s="10" t="s">
        <v>71</v>
      </c>
    </row>
    <row r="42" spans="1:5" ht="25.5" x14ac:dyDescent="0.25">
      <c r="A42" s="90" t="s">
        <v>172</v>
      </c>
      <c r="B42" s="72" t="s">
        <v>102</v>
      </c>
      <c r="C42" s="13" t="s">
        <v>39</v>
      </c>
      <c r="D42" s="13">
        <f>25*2</f>
        <v>50</v>
      </c>
      <c r="E42" s="10" t="s">
        <v>71</v>
      </c>
    </row>
    <row r="43" spans="1:5" ht="51" x14ac:dyDescent="0.25">
      <c r="A43" s="90" t="s">
        <v>173</v>
      </c>
      <c r="B43" s="72" t="s">
        <v>103</v>
      </c>
      <c r="C43" s="13" t="s">
        <v>41</v>
      </c>
      <c r="D43" s="13">
        <f>25*1.1*2</f>
        <v>55.000000000000007</v>
      </c>
      <c r="E43" s="9" t="s">
        <v>120</v>
      </c>
    </row>
    <row r="44" spans="1:5" x14ac:dyDescent="0.25">
      <c r="A44" s="102" t="s">
        <v>174</v>
      </c>
      <c r="B44" s="75" t="s">
        <v>35</v>
      </c>
      <c r="C44" s="80"/>
      <c r="D44" s="105"/>
      <c r="E44" s="62"/>
    </row>
    <row r="45" spans="1:5" ht="25.5" x14ac:dyDescent="0.25">
      <c r="A45" s="20" t="s">
        <v>175</v>
      </c>
      <c r="B45" s="72" t="s">
        <v>102</v>
      </c>
      <c r="C45" s="13" t="s">
        <v>39</v>
      </c>
      <c r="D45" s="13">
        <f>3.3*2*2</f>
        <v>13.2</v>
      </c>
      <c r="E45" s="8" t="s">
        <v>155</v>
      </c>
    </row>
    <row r="46" spans="1:5" ht="51" x14ac:dyDescent="0.25">
      <c r="A46" s="110" t="s">
        <v>176</v>
      </c>
      <c r="B46" s="72" t="s">
        <v>103</v>
      </c>
      <c r="C46" s="13" t="s">
        <v>41</v>
      </c>
      <c r="D46" s="13">
        <f>13.2*0.2*0.2</f>
        <v>0.52800000000000002</v>
      </c>
      <c r="E46" s="8" t="s">
        <v>187</v>
      </c>
    </row>
    <row r="47" spans="1:5" ht="25.5" x14ac:dyDescent="0.25">
      <c r="A47" s="110" t="s">
        <v>189</v>
      </c>
      <c r="B47" s="72" t="s">
        <v>138</v>
      </c>
      <c r="C47" s="12" t="s">
        <v>41</v>
      </c>
      <c r="D47" s="137">
        <v>1030</v>
      </c>
      <c r="E47" s="138" t="s">
        <v>140</v>
      </c>
    </row>
    <row r="48" spans="1:5" x14ac:dyDescent="0.25">
      <c r="A48" s="110" t="s">
        <v>190</v>
      </c>
      <c r="B48" s="72" t="s">
        <v>162</v>
      </c>
      <c r="C48" s="12" t="s">
        <v>12</v>
      </c>
      <c r="D48" s="137">
        <v>12</v>
      </c>
      <c r="E48" s="138"/>
    </row>
    <row r="49" spans="1:5" x14ac:dyDescent="0.25">
      <c r="A49" s="110" t="s">
        <v>191</v>
      </c>
      <c r="B49" s="72" t="s">
        <v>164</v>
      </c>
      <c r="C49" s="12" t="s">
        <v>40</v>
      </c>
      <c r="D49" s="137">
        <f>12*0.8*0.8*0.8</f>
        <v>6.1440000000000019</v>
      </c>
      <c r="E49" s="138" t="s">
        <v>166</v>
      </c>
    </row>
    <row r="50" spans="1:5" x14ac:dyDescent="0.25">
      <c r="A50" s="102" t="s">
        <v>177</v>
      </c>
      <c r="B50" s="75" t="s">
        <v>65</v>
      </c>
      <c r="C50" s="80"/>
      <c r="D50" s="105"/>
      <c r="E50" s="62"/>
    </row>
    <row r="51" spans="1:5" ht="45" x14ac:dyDescent="0.25">
      <c r="A51" s="131" t="s">
        <v>178</v>
      </c>
      <c r="B51" s="100" t="s">
        <v>104</v>
      </c>
      <c r="C51" s="133" t="s">
        <v>12</v>
      </c>
      <c r="D51" s="106">
        <v>8</v>
      </c>
      <c r="E51" s="8"/>
    </row>
    <row r="52" spans="1:5" ht="30" x14ac:dyDescent="0.25">
      <c r="A52" s="52" t="s">
        <v>179</v>
      </c>
      <c r="B52" s="9" t="s">
        <v>106</v>
      </c>
      <c r="C52" s="133" t="s">
        <v>12</v>
      </c>
      <c r="D52" s="106">
        <v>8</v>
      </c>
      <c r="E52" s="8"/>
    </row>
    <row r="53" spans="1:5" ht="60" x14ac:dyDescent="0.25">
      <c r="A53" s="52" t="s">
        <v>180</v>
      </c>
      <c r="B53" s="9" t="s">
        <v>107</v>
      </c>
      <c r="C53" s="76" t="s">
        <v>12</v>
      </c>
      <c r="D53" s="106">
        <v>8</v>
      </c>
      <c r="E53" s="8"/>
    </row>
    <row r="54" spans="1:5" ht="30" x14ac:dyDescent="0.25">
      <c r="A54" s="135" t="s">
        <v>181</v>
      </c>
      <c r="B54" s="136" t="s">
        <v>156</v>
      </c>
      <c r="C54" s="33" t="s">
        <v>12</v>
      </c>
      <c r="D54" s="13">
        <v>8</v>
      </c>
      <c r="E54" s="8"/>
    </row>
    <row r="55" spans="1:5" ht="45" x14ac:dyDescent="0.25">
      <c r="A55" s="52" t="s">
        <v>182</v>
      </c>
      <c r="B55" s="79" t="s">
        <v>108</v>
      </c>
      <c r="C55" s="48" t="s">
        <v>39</v>
      </c>
      <c r="D55" s="108">
        <f>D56*4</f>
        <v>320</v>
      </c>
      <c r="E55" s="8"/>
    </row>
    <row r="56" spans="1:5" ht="45" x14ac:dyDescent="0.25">
      <c r="A56" s="52" t="s">
        <v>183</v>
      </c>
      <c r="B56" s="79" t="s">
        <v>109</v>
      </c>
      <c r="C56" s="48" t="s">
        <v>39</v>
      </c>
      <c r="D56" s="108">
        <v>80</v>
      </c>
      <c r="E56" s="8"/>
    </row>
    <row r="57" spans="1:5" ht="45" x14ac:dyDescent="0.25">
      <c r="A57" s="52" t="s">
        <v>184</v>
      </c>
      <c r="B57" s="79" t="s">
        <v>105</v>
      </c>
      <c r="C57" s="48" t="s">
        <v>39</v>
      </c>
      <c r="D57" s="63">
        <v>8</v>
      </c>
      <c r="E57" s="8"/>
    </row>
    <row r="58" spans="1:5" ht="45" x14ac:dyDescent="0.25">
      <c r="A58" s="52" t="s">
        <v>185</v>
      </c>
      <c r="B58" s="79" t="s">
        <v>158</v>
      </c>
      <c r="C58" s="48" t="s">
        <v>12</v>
      </c>
      <c r="D58" s="63">
        <v>1</v>
      </c>
      <c r="E58" s="157" t="s">
        <v>161</v>
      </c>
    </row>
    <row r="59" spans="1:5" x14ac:dyDescent="0.25">
      <c r="A59" s="52" t="s">
        <v>186</v>
      </c>
      <c r="B59" s="79" t="s">
        <v>159</v>
      </c>
      <c r="C59" s="48" t="s">
        <v>12</v>
      </c>
      <c r="D59" s="63">
        <v>1</v>
      </c>
      <c r="E59" s="158"/>
    </row>
    <row r="60" spans="1:5" x14ac:dyDescent="0.25">
      <c r="A60" s="143"/>
    </row>
  </sheetData>
  <mergeCells count="3">
    <mergeCell ref="E30:E35"/>
    <mergeCell ref="E37:E39"/>
    <mergeCell ref="E58:E59"/>
  </mergeCells>
  <conditionalFormatting sqref="D2:D3 C26:D26 C29:D29 D30:D35 D5:D6">
    <cfRule type="expression" dxfId="141" priority="181">
      <formula>IF($N2="I",TRUE,FALSE)</formula>
    </cfRule>
    <cfRule type="expression" dxfId="140" priority="182">
      <formula>IF($N2="T",TRUE,FALSE)</formula>
    </cfRule>
  </conditionalFormatting>
  <conditionalFormatting sqref="D7:D8 D10:D11">
    <cfRule type="expression" dxfId="139" priority="179">
      <formula>IF($N7="I",TRUE,FALSE)</formula>
    </cfRule>
    <cfRule type="expression" dxfId="138" priority="180">
      <formula>IF($N7="T",TRUE,FALSE)</formula>
    </cfRule>
  </conditionalFormatting>
  <conditionalFormatting sqref="D55:D56">
    <cfRule type="expression" dxfId="137" priority="173">
      <formula>IF($N55="I",TRUE,FALSE)</formula>
    </cfRule>
    <cfRule type="expression" dxfId="136" priority="174">
      <formula>IF($N55="T",TRUE,FALSE)</formula>
    </cfRule>
  </conditionalFormatting>
  <conditionalFormatting sqref="D54">
    <cfRule type="expression" dxfId="135" priority="171">
      <formula>IF($N54="I",TRUE,FALSE)</formula>
    </cfRule>
    <cfRule type="expression" dxfId="134" priority="172">
      <formula>IF($N54="T",TRUE,FALSE)</formula>
    </cfRule>
  </conditionalFormatting>
  <conditionalFormatting sqref="C19:D23 D18:D22 D24">
    <cfRule type="expression" dxfId="133" priority="167">
      <formula>IF(#REF!="I",TRUE,FALSE)</formula>
    </cfRule>
    <cfRule type="expression" dxfId="132" priority="168">
      <formula>IF(#REF!="T",TRUE,FALSE)</formula>
    </cfRule>
  </conditionalFormatting>
  <conditionalFormatting sqref="C27:D27 D28">
    <cfRule type="expression" dxfId="131" priority="165">
      <formula>IF($N27="I",TRUE,FALSE)</formula>
    </cfRule>
    <cfRule type="expression" dxfId="130" priority="166">
      <formula>IF($N27="T",TRUE,FALSE)</formula>
    </cfRule>
  </conditionalFormatting>
  <conditionalFormatting sqref="D40">
    <cfRule type="expression" dxfId="129" priority="133">
      <formula>IF($N40="I",TRUE,FALSE)</formula>
    </cfRule>
    <cfRule type="expression" dxfId="128" priority="134">
      <formula>IF($N40="T",TRUE,FALSE)</formula>
    </cfRule>
  </conditionalFormatting>
  <conditionalFormatting sqref="D36:D39">
    <cfRule type="expression" dxfId="127" priority="163">
      <formula>IF($N36="I",TRUE,FALSE)</formula>
    </cfRule>
    <cfRule type="expression" dxfId="126" priority="164">
      <formula>IF($N36="T",TRUE,FALSE)</formula>
    </cfRule>
  </conditionalFormatting>
  <conditionalFormatting sqref="D41">
    <cfRule type="expression" dxfId="125" priority="159">
      <formula>IF($N41="I",TRUE,FALSE)</formula>
    </cfRule>
    <cfRule type="expression" dxfId="124" priority="160">
      <formula>IF($N41="T",TRUE,FALSE)</formula>
    </cfRule>
  </conditionalFormatting>
  <conditionalFormatting sqref="D42:D43">
    <cfRule type="expression" dxfId="123" priority="157">
      <formula>IF($N42="I",TRUE,FALSE)</formula>
    </cfRule>
    <cfRule type="expression" dxfId="122" priority="158">
      <formula>IF($N42="T",TRUE,FALSE)</formula>
    </cfRule>
  </conditionalFormatting>
  <conditionalFormatting sqref="D45:D46">
    <cfRule type="expression" dxfId="121" priority="155">
      <formula>IF($N45="I",TRUE,FALSE)</formula>
    </cfRule>
    <cfRule type="expression" dxfId="120" priority="156">
      <formula>IF($N45="T",TRUE,FALSE)</formula>
    </cfRule>
  </conditionalFormatting>
  <conditionalFormatting sqref="C30:C35 A14">
    <cfRule type="expression" dxfId="119" priority="107">
      <formula>IF($L14="I",TRUE,FALSE)</formula>
    </cfRule>
    <cfRule type="expression" dxfId="118" priority="108">
      <formula>IF($L14="T",TRUE,FALSE)</formula>
    </cfRule>
  </conditionalFormatting>
  <conditionalFormatting sqref="C36:C39">
    <cfRule type="expression" dxfId="117" priority="105">
      <formula>IF($L36="I",TRUE,FALSE)</formula>
    </cfRule>
    <cfRule type="expression" dxfId="116" priority="106">
      <formula>IF($L36="T",TRUE,FALSE)</formula>
    </cfRule>
  </conditionalFormatting>
  <conditionalFormatting sqref="C42">
    <cfRule type="expression" dxfId="115" priority="99">
      <formula>IF($L42="I",TRUE,FALSE)</formula>
    </cfRule>
    <cfRule type="expression" dxfId="114" priority="100">
      <formula>IF($L42="T",TRUE,FALSE)</formula>
    </cfRule>
  </conditionalFormatting>
  <conditionalFormatting sqref="D9">
    <cfRule type="expression" dxfId="113" priority="125">
      <formula>IF($N9="I",TRUE,FALSE)</formula>
    </cfRule>
    <cfRule type="expression" dxfId="112" priority="126">
      <formula>IF($N9="T",TRUE,FALSE)</formula>
    </cfRule>
  </conditionalFormatting>
  <conditionalFormatting sqref="C6 C9:C10">
    <cfRule type="expression" dxfId="111" priority="121">
      <formula>IF($L6="I",TRUE,FALSE)</formula>
    </cfRule>
    <cfRule type="expression" dxfId="110" priority="122">
      <formula>IF($L6="T",TRUE,FALSE)</formula>
    </cfRule>
  </conditionalFormatting>
  <conditionalFormatting sqref="C11">
    <cfRule type="expression" dxfId="109" priority="119">
      <formula>IF($L11="I",TRUE,FALSE)</formula>
    </cfRule>
    <cfRule type="expression" dxfId="108" priority="120">
      <formula>IF($L11="T",TRUE,FALSE)</formula>
    </cfRule>
  </conditionalFormatting>
  <conditionalFormatting sqref="C12:C13">
    <cfRule type="expression" dxfId="107" priority="117">
      <formula>IF($L12="I",TRUE,FALSE)</formula>
    </cfRule>
    <cfRule type="expression" dxfId="106" priority="118">
      <formula>IF($L12="T",TRUE,FALSE)</formula>
    </cfRule>
  </conditionalFormatting>
  <conditionalFormatting sqref="C7:C8">
    <cfRule type="expression" dxfId="105" priority="115">
      <formula>IF($L7="I",TRUE,FALSE)</formula>
    </cfRule>
    <cfRule type="expression" dxfId="104" priority="116">
      <formula>IF($L7="T",TRUE,FALSE)</formula>
    </cfRule>
  </conditionalFormatting>
  <conditionalFormatting sqref="C2">
    <cfRule type="expression" dxfId="103" priority="113">
      <formula>IF($L2="I",TRUE,FALSE)</formula>
    </cfRule>
    <cfRule type="expression" dxfId="102" priority="114">
      <formula>IF($L2="T",TRUE,FALSE)</formula>
    </cfRule>
  </conditionalFormatting>
  <conditionalFormatting sqref="B16:B17">
    <cfRule type="expression" dxfId="101" priority="111">
      <formula>IF(#REF!="I",TRUE,FALSE)</formula>
    </cfRule>
    <cfRule type="expression" dxfId="100" priority="112">
      <formula>IF(#REF!="T",TRUE,FALSE)</formula>
    </cfRule>
  </conditionalFormatting>
  <conditionalFormatting sqref="D23:D24">
    <cfRule type="expression" dxfId="99" priority="109">
      <formula>IF($N23="I",TRUE,FALSE)</formula>
    </cfRule>
    <cfRule type="expression" dxfId="98" priority="110">
      <formula>IF($N23="T",TRUE,FALSE)</formula>
    </cfRule>
  </conditionalFormatting>
  <conditionalFormatting sqref="C40">
    <cfRule type="expression" dxfId="97" priority="103">
      <formula>IF($L40="I",TRUE,FALSE)</formula>
    </cfRule>
    <cfRule type="expression" dxfId="96" priority="104">
      <formula>IF($L40="T",TRUE,FALSE)</formula>
    </cfRule>
  </conditionalFormatting>
  <conditionalFormatting sqref="C43">
    <cfRule type="expression" dxfId="95" priority="97">
      <formula>IF($L43="I",TRUE,FALSE)</formula>
    </cfRule>
    <cfRule type="expression" dxfId="94" priority="98">
      <formula>IF($L43="T",TRUE,FALSE)</formula>
    </cfRule>
  </conditionalFormatting>
  <conditionalFormatting sqref="C41">
    <cfRule type="expression" dxfId="93" priority="101">
      <formula>IF($L41="I",TRUE,FALSE)</formula>
    </cfRule>
    <cfRule type="expression" dxfId="92" priority="102">
      <formula>IF($L41="T",TRUE,FALSE)</formula>
    </cfRule>
  </conditionalFormatting>
  <conditionalFormatting sqref="C45">
    <cfRule type="expression" dxfId="91" priority="95">
      <formula>IF($L45="I",TRUE,FALSE)</formula>
    </cfRule>
    <cfRule type="expression" dxfId="90" priority="96">
      <formula>IF($L45="T",TRUE,FALSE)</formula>
    </cfRule>
  </conditionalFormatting>
  <conditionalFormatting sqref="C46">
    <cfRule type="expression" dxfId="89" priority="93">
      <formula>IF($L46="I",TRUE,FALSE)</formula>
    </cfRule>
    <cfRule type="expression" dxfId="88" priority="94">
      <formula>IF($L46="T",TRUE,FALSE)</formula>
    </cfRule>
  </conditionalFormatting>
  <conditionalFormatting sqref="B51:B53">
    <cfRule type="expression" dxfId="87" priority="91">
      <formula>IF(#REF!="I",TRUE,FALSE)</formula>
    </cfRule>
    <cfRule type="expression" dxfId="86" priority="92">
      <formula>IF(#REF!="T",TRUE,FALSE)</formula>
    </cfRule>
  </conditionalFormatting>
  <conditionalFormatting sqref="C55:C56">
    <cfRule type="expression" dxfId="85" priority="89">
      <formula>IF($L55="I",TRUE,FALSE)</formula>
    </cfRule>
    <cfRule type="expression" dxfId="84" priority="90">
      <formula>IF($L55="T",TRUE,FALSE)</formula>
    </cfRule>
  </conditionalFormatting>
  <conditionalFormatting sqref="C54">
    <cfRule type="expression" dxfId="83" priority="87">
      <formula>IF($L54="I",TRUE,FALSE)</formula>
    </cfRule>
    <cfRule type="expression" dxfId="82" priority="88">
      <formula>IF($L54="T",TRUE,FALSE)</formula>
    </cfRule>
  </conditionalFormatting>
  <conditionalFormatting sqref="C57">
    <cfRule type="expression" dxfId="81" priority="85">
      <formula>IF($L57="I",TRUE,FALSE)</formula>
    </cfRule>
    <cfRule type="expression" dxfId="80" priority="86">
      <formula>IF($L57="T",TRUE,FALSE)</formula>
    </cfRule>
  </conditionalFormatting>
  <conditionalFormatting sqref="C28">
    <cfRule type="expression" dxfId="79" priority="47">
      <formula>IF($L28="I",TRUE,FALSE)</formula>
    </cfRule>
    <cfRule type="expression" dxfId="78" priority="48">
      <formula>IF($L28="T",TRUE,FALSE)</formula>
    </cfRule>
  </conditionalFormatting>
  <conditionalFormatting sqref="C58">
    <cfRule type="expression" dxfId="77" priority="45">
      <formula>IF($L58="I",TRUE,FALSE)</formula>
    </cfRule>
    <cfRule type="expression" dxfId="76" priority="46">
      <formula>IF($L58="T",TRUE,FALSE)</formula>
    </cfRule>
  </conditionalFormatting>
  <conditionalFormatting sqref="C3">
    <cfRule type="expression" dxfId="75" priority="79">
      <formula>IF($L3="I",TRUE,FALSE)</formula>
    </cfRule>
    <cfRule type="expression" dxfId="74" priority="80">
      <formula>IF($L3="T",TRUE,FALSE)</formula>
    </cfRule>
  </conditionalFormatting>
  <conditionalFormatting sqref="A11">
    <cfRule type="expression" dxfId="73" priority="33">
      <formula>IF($L11="I",TRUE,FALSE)</formula>
    </cfRule>
    <cfRule type="expression" dxfId="72" priority="34">
      <formula>IF($L11="T",TRUE,FALSE)</formula>
    </cfRule>
  </conditionalFormatting>
  <conditionalFormatting sqref="A29">
    <cfRule type="expression" dxfId="71" priority="31">
      <formula>IF($L29="I",TRUE,FALSE)</formula>
    </cfRule>
    <cfRule type="expression" dxfId="70" priority="32">
      <formula>IF($L29="T",TRUE,FALSE)</formula>
    </cfRule>
  </conditionalFormatting>
  <conditionalFormatting sqref="A27">
    <cfRule type="expression" dxfId="69" priority="29">
      <formula>IF($L27="I",TRUE,FALSE)</formula>
    </cfRule>
    <cfRule type="expression" dxfId="68" priority="30">
      <formula>IF($L27="T",TRUE,FALSE)</formula>
    </cfRule>
  </conditionalFormatting>
  <conditionalFormatting sqref="A44">
    <cfRule type="expression" dxfId="67" priority="27">
      <formula>IF($L44="I",TRUE,FALSE)</formula>
    </cfRule>
    <cfRule type="expression" dxfId="66" priority="28">
      <formula>IF($L44="T",TRUE,FALSE)</formula>
    </cfRule>
  </conditionalFormatting>
  <conditionalFormatting sqref="C5">
    <cfRule type="expression" dxfId="65" priority="61">
      <formula>IF($L5="I",TRUE,FALSE)</formula>
    </cfRule>
    <cfRule type="expression" dxfId="64" priority="62">
      <formula>IF($L5="T",TRUE,FALSE)</formula>
    </cfRule>
  </conditionalFormatting>
  <conditionalFormatting sqref="C14">
    <cfRule type="expression" dxfId="63" priority="55">
      <formula>IF($L14="I",TRUE,FALSE)</formula>
    </cfRule>
    <cfRule type="expression" dxfId="62" priority="56">
      <formula>IF($L14="T",TRUE,FALSE)</formula>
    </cfRule>
  </conditionalFormatting>
  <conditionalFormatting sqref="D14">
    <cfRule type="expression" dxfId="61" priority="57">
      <formula>IF($N14="I",TRUE,FALSE)</formula>
    </cfRule>
    <cfRule type="expression" dxfId="60" priority="58">
      <formula>IF($N14="T",TRUE,FALSE)</formula>
    </cfRule>
  </conditionalFormatting>
  <conditionalFormatting sqref="C24">
    <cfRule type="expression" dxfId="59" priority="49">
      <formula>IF($L24="I",TRUE,FALSE)</formula>
    </cfRule>
    <cfRule type="expression" dxfId="58" priority="50">
      <formula>IF($L24="T",TRUE,FALSE)</formula>
    </cfRule>
  </conditionalFormatting>
  <conditionalFormatting sqref="C59">
    <cfRule type="expression" dxfId="57" priority="43">
      <formula>IF($L59="I",TRUE,FALSE)</formula>
    </cfRule>
    <cfRule type="expression" dxfId="56" priority="44">
      <formula>IF($L59="T",TRUE,FALSE)</formula>
    </cfRule>
  </conditionalFormatting>
  <conditionalFormatting sqref="A60">
    <cfRule type="expression" dxfId="55" priority="5">
      <formula>IF($L60="I",TRUE,FALSE)</formula>
    </cfRule>
    <cfRule type="expression" dxfId="54" priority="6">
      <formula>IF($L60="T",TRUE,FALSE)</formula>
    </cfRule>
  </conditionalFormatting>
  <conditionalFormatting sqref="A45:A49 A51:A56 A16:A19 A21:A23 A30:A41 A3 A5:A12 A25:A26">
    <cfRule type="expression" dxfId="53" priority="39">
      <formula>IF($L3="I",TRUE,FALSE)</formula>
    </cfRule>
    <cfRule type="expression" dxfId="52" priority="40">
      <formula>IF($L3="T",TRUE,FALSE)</formula>
    </cfRule>
  </conditionalFormatting>
  <conditionalFormatting sqref="A20">
    <cfRule type="expression" dxfId="51" priority="37">
      <formula>IF($L20="I",TRUE,FALSE)</formula>
    </cfRule>
    <cfRule type="expression" dxfId="50" priority="38">
      <formula>IF($L20="T",TRUE,FALSE)</formula>
    </cfRule>
  </conditionalFormatting>
  <conditionalFormatting sqref="A15">
    <cfRule type="expression" dxfId="49" priority="35">
      <formula>IF($L15="I",TRUE,FALSE)</formula>
    </cfRule>
    <cfRule type="expression" dxfId="48" priority="36">
      <formula>IF($L15="T",TRUE,FALSE)</formula>
    </cfRule>
  </conditionalFormatting>
  <conditionalFormatting sqref="A50">
    <cfRule type="expression" dxfId="47" priority="25">
      <formula>IF($L50="I",TRUE,FALSE)</formula>
    </cfRule>
    <cfRule type="expression" dxfId="46" priority="26">
      <formula>IF($L50="T",TRUE,FALSE)</formula>
    </cfRule>
  </conditionalFormatting>
  <conditionalFormatting sqref="A41:A43">
    <cfRule type="expression" dxfId="45" priority="23">
      <formula>IF($L41="I",TRUE,FALSE)</formula>
    </cfRule>
    <cfRule type="expression" dxfId="44" priority="24">
      <formula>IF($L41="T",TRUE,FALSE)</formula>
    </cfRule>
  </conditionalFormatting>
  <conditionalFormatting sqref="A57">
    <cfRule type="expression" dxfId="43" priority="21">
      <formula>IF($L57="I",TRUE,FALSE)</formula>
    </cfRule>
    <cfRule type="expression" dxfId="42" priority="22">
      <formula>IF($L57="T",TRUE,FALSE)</formula>
    </cfRule>
  </conditionalFormatting>
  <conditionalFormatting sqref="A2:A3 A5">
    <cfRule type="expression" dxfId="41" priority="19">
      <formula>IF($L2="I",TRUE,FALSE)</formula>
    </cfRule>
    <cfRule type="expression" dxfId="40" priority="20">
      <formula>IF($L2="T",TRUE,FALSE)</formula>
    </cfRule>
  </conditionalFormatting>
  <conditionalFormatting sqref="A10">
    <cfRule type="expression" dxfId="39" priority="17">
      <formula>IF($L10="I",TRUE,FALSE)</formula>
    </cfRule>
    <cfRule type="expression" dxfId="38" priority="18">
      <formula>IF($L10="T",TRUE,FALSE)</formula>
    </cfRule>
  </conditionalFormatting>
  <conditionalFormatting sqref="A24">
    <cfRule type="expression" dxfId="37" priority="13">
      <formula>IF($L24="I",TRUE,FALSE)</formula>
    </cfRule>
    <cfRule type="expression" dxfId="36" priority="14">
      <formula>IF($L24="T",TRUE,FALSE)</formula>
    </cfRule>
  </conditionalFormatting>
  <conditionalFormatting sqref="A28">
    <cfRule type="expression" dxfId="35" priority="11">
      <formula>IF($L28="I",TRUE,FALSE)</formula>
    </cfRule>
    <cfRule type="expression" dxfId="34" priority="12">
      <formula>IF($L28="T",TRUE,FALSE)</formula>
    </cfRule>
  </conditionalFormatting>
  <conditionalFormatting sqref="A58">
    <cfRule type="expression" dxfId="33" priority="9">
      <formula>IF($L58="I",TRUE,FALSE)</formula>
    </cfRule>
    <cfRule type="expression" dxfId="32" priority="10">
      <formula>IF($L58="T",TRUE,FALSE)</formula>
    </cfRule>
  </conditionalFormatting>
  <conditionalFormatting sqref="A59">
    <cfRule type="expression" dxfId="31" priority="7">
      <formula>IF($L59="I",TRUE,FALSE)</formula>
    </cfRule>
    <cfRule type="expression" dxfId="30" priority="8">
      <formula>IF($L59="T",TRUE,FALSE)</formula>
    </cfRule>
  </conditionalFormatting>
  <conditionalFormatting sqref="C47">
    <cfRule type="expression" dxfId="29" priority="3">
      <formula>IF($L47="I",TRUE,FALSE)</formula>
    </cfRule>
    <cfRule type="expression" dxfId="28" priority="4">
      <formula>IF($L47="T",TRUE,FALSE)</formula>
    </cfRule>
  </conditionalFormatting>
  <conditionalFormatting sqref="C48:C49">
    <cfRule type="expression" dxfId="27" priority="1">
      <formula>IF($L48="I",TRUE,FALSE)</formula>
    </cfRule>
    <cfRule type="expression" dxfId="26" priority="2">
      <formula>IF($L48="T",TRUE,FALSE)</formula>
    </cfRule>
  </conditionalFormatting>
  <pageMargins left="0.51181102362204722" right="0.51181102362204722" top="0.78740157480314965" bottom="0.78740157480314965" header="0.31496062992125984" footer="0.31496062992125984"/>
  <pageSetup paperSize="9" scale="72" fitToHeight="4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showWhiteSpace="0" topLeftCell="A7" zoomScale="110" zoomScaleNormal="110" workbookViewId="0">
      <selection activeCell="B18" sqref="B18"/>
    </sheetView>
  </sheetViews>
  <sheetFormatPr defaultRowHeight="15" x14ac:dyDescent="0.25"/>
  <cols>
    <col min="1" max="1" width="7" style="116" customWidth="1"/>
    <col min="2" max="2" width="44.140625" customWidth="1"/>
    <col min="3" max="3" width="17.85546875" customWidth="1"/>
    <col min="4" max="6" width="17.42578125" customWidth="1"/>
    <col min="7" max="7" width="18.5703125" customWidth="1"/>
    <col min="8" max="8" width="14.42578125" bestFit="1" customWidth="1"/>
  </cols>
  <sheetData>
    <row r="1" spans="1:8" x14ac:dyDescent="0.25">
      <c r="A1" s="42"/>
      <c r="B1" s="2"/>
      <c r="C1" s="4"/>
      <c r="D1" s="4"/>
    </row>
    <row r="2" spans="1:8" ht="15.75" customHeight="1" x14ac:dyDescent="0.25">
      <c r="A2" s="159" t="s">
        <v>78</v>
      </c>
      <c r="B2" s="159"/>
      <c r="C2" s="159"/>
      <c r="D2" s="159"/>
      <c r="E2" s="159"/>
      <c r="F2" s="159"/>
    </row>
    <row r="3" spans="1:8" x14ac:dyDescent="0.25">
      <c r="A3" s="18"/>
      <c r="B3" s="1"/>
      <c r="C3" s="1"/>
      <c r="D3" s="23"/>
    </row>
    <row r="4" spans="1:8" ht="15.75" x14ac:dyDescent="0.25">
      <c r="A4" s="150" t="s">
        <v>52</v>
      </c>
      <c r="B4" s="150"/>
      <c r="C4" s="150"/>
      <c r="D4" s="150"/>
      <c r="E4" s="150"/>
      <c r="F4" s="150"/>
    </row>
    <row r="6" spans="1:8" ht="21" customHeight="1" x14ac:dyDescent="0.25">
      <c r="A6" s="103" t="s">
        <v>2</v>
      </c>
      <c r="B6" s="103" t="s">
        <v>5</v>
      </c>
      <c r="C6" s="103" t="s">
        <v>10</v>
      </c>
      <c r="D6" s="123" t="s">
        <v>49</v>
      </c>
      <c r="E6" s="123" t="s">
        <v>50</v>
      </c>
      <c r="F6" s="123" t="s">
        <v>51</v>
      </c>
    </row>
    <row r="7" spans="1:8" s="17" customFormat="1" ht="27.75" customHeight="1" x14ac:dyDescent="0.2">
      <c r="A7" s="57" t="s">
        <v>28</v>
      </c>
      <c r="B7" s="118" t="s">
        <v>132</v>
      </c>
      <c r="C7" s="119">
        <f>'planilha SINAPI'!I8</f>
        <v>17796.555288</v>
      </c>
      <c r="D7" s="124">
        <f>C7</f>
        <v>17796.555288</v>
      </c>
      <c r="E7" s="124"/>
      <c r="F7" s="124"/>
    </row>
    <row r="8" spans="1:8" s="17" customFormat="1" ht="27.75" customHeight="1" x14ac:dyDescent="0.2">
      <c r="A8" s="58" t="s">
        <v>32</v>
      </c>
      <c r="B8" s="118" t="s">
        <v>130</v>
      </c>
      <c r="C8" s="119">
        <f>'planilha SINAPI'!I11</f>
        <v>20212.913761999996</v>
      </c>
      <c r="D8" s="124">
        <f>C8</f>
        <v>20212.913761999996</v>
      </c>
      <c r="E8" s="124"/>
      <c r="F8" s="124"/>
    </row>
    <row r="9" spans="1:8" s="17" customFormat="1" ht="27.75" customHeight="1" x14ac:dyDescent="0.2">
      <c r="A9" s="58" t="s">
        <v>14</v>
      </c>
      <c r="B9" s="118" t="s">
        <v>139</v>
      </c>
      <c r="C9" s="119">
        <f>'planilha SINAPI'!I20</f>
        <v>13301.111000000001</v>
      </c>
      <c r="D9" s="124">
        <f>C9/2</f>
        <v>6650.5555000000004</v>
      </c>
      <c r="E9" s="124">
        <f>C9/2</f>
        <v>6650.5555000000004</v>
      </c>
      <c r="F9" s="124"/>
    </row>
    <row r="10" spans="1:8" s="17" customFormat="1" ht="27.75" customHeight="1" x14ac:dyDescent="0.2">
      <c r="A10" s="58" t="s">
        <v>16</v>
      </c>
      <c r="B10" s="120" t="s">
        <v>143</v>
      </c>
      <c r="C10" s="121">
        <f>'planilha SINAPI'!I22</f>
        <v>24650.270495000001</v>
      </c>
      <c r="D10" s="124">
        <f>C10/2</f>
        <v>12325.1352475</v>
      </c>
      <c r="E10" s="124">
        <f>C10/2</f>
        <v>12325.1352475</v>
      </c>
      <c r="F10" s="124"/>
    </row>
    <row r="11" spans="1:8" s="17" customFormat="1" ht="27.75" customHeight="1" x14ac:dyDescent="0.2">
      <c r="A11" s="58" t="s">
        <v>19</v>
      </c>
      <c r="B11" s="120" t="s">
        <v>152</v>
      </c>
      <c r="C11" s="121">
        <f>'planilha SINAPI'!I32</f>
        <v>21329.660501599996</v>
      </c>
      <c r="D11" s="124">
        <f>C11/2</f>
        <v>10664.830250799998</v>
      </c>
      <c r="E11" s="124">
        <f>C11/2</f>
        <v>10664.830250799998</v>
      </c>
      <c r="F11" s="124"/>
    </row>
    <row r="12" spans="1:8" s="17" customFormat="1" ht="27.75" customHeight="1" x14ac:dyDescent="0.2">
      <c r="A12" s="58" t="s">
        <v>22</v>
      </c>
      <c r="B12" s="120" t="s">
        <v>60</v>
      </c>
      <c r="C12" s="122">
        <f>'planilha SINAPI'!I36</f>
        <v>356195.14547999995</v>
      </c>
      <c r="D12" s="124">
        <f>C12/3</f>
        <v>118731.71515999998</v>
      </c>
      <c r="E12" s="124">
        <f>C12/3</f>
        <v>118731.71515999998</v>
      </c>
      <c r="F12" s="124">
        <f>C12/3</f>
        <v>118731.71515999998</v>
      </c>
    </row>
    <row r="13" spans="1:8" s="17" customFormat="1" ht="27.75" customHeight="1" x14ac:dyDescent="0.2">
      <c r="A13" s="58" t="s">
        <v>22</v>
      </c>
      <c r="B13" s="120" t="s">
        <v>35</v>
      </c>
      <c r="C13" s="121">
        <f>'planilha SINAPI'!I51</f>
        <v>36628.814447999997</v>
      </c>
      <c r="D13" s="124"/>
      <c r="E13" s="124"/>
      <c r="F13" s="124">
        <f>C13</f>
        <v>36628.814447999997</v>
      </c>
    </row>
    <row r="14" spans="1:8" s="17" customFormat="1" ht="27.75" customHeight="1" x14ac:dyDescent="0.2">
      <c r="A14" s="58" t="s">
        <v>22</v>
      </c>
      <c r="B14" s="120" t="s">
        <v>65</v>
      </c>
      <c r="C14" s="121">
        <f>'planilha SINAPI'!I57</f>
        <v>34451.506799999996</v>
      </c>
      <c r="D14" s="124"/>
      <c r="E14" s="124"/>
      <c r="F14" s="124">
        <f>C14</f>
        <v>34451.506799999996</v>
      </c>
    </row>
    <row r="15" spans="1:8" ht="29.25" customHeight="1" x14ac:dyDescent="0.25">
      <c r="A15" s="125"/>
      <c r="B15" s="82" t="s">
        <v>77</v>
      </c>
      <c r="C15" s="126">
        <f>SUM(C7:C14)</f>
        <v>524565.97777459992</v>
      </c>
      <c r="D15" s="117">
        <f>SUM(D7:D14)</f>
        <v>186381.70520829997</v>
      </c>
      <c r="E15" s="117">
        <f>SUM(E7:E14)</f>
        <v>148372.23615829999</v>
      </c>
      <c r="F15" s="117">
        <f>SUM(F7:F14)</f>
        <v>189812.03640799999</v>
      </c>
      <c r="H15" s="146"/>
    </row>
    <row r="16" spans="1:8" ht="29.25" customHeight="1" x14ac:dyDescent="0.25">
      <c r="A16" s="111"/>
      <c r="B16" s="113"/>
      <c r="C16" s="115"/>
    </row>
    <row r="17" spans="2:6" x14ac:dyDescent="0.25">
      <c r="B17" s="148" t="s">
        <v>193</v>
      </c>
      <c r="C17" s="148"/>
      <c r="D17" s="148"/>
      <c r="E17" s="148"/>
      <c r="F17" s="148"/>
    </row>
    <row r="18" spans="2:6" x14ac:dyDescent="0.25">
      <c r="B18" s="116"/>
      <c r="C18" s="116"/>
      <c r="D18" s="116"/>
      <c r="E18" s="116"/>
      <c r="F18" s="53"/>
    </row>
    <row r="20" spans="2:6" x14ac:dyDescent="0.25">
      <c r="B20" s="148" t="s">
        <v>29</v>
      </c>
      <c r="C20" s="148"/>
      <c r="D20" s="148"/>
      <c r="E20" s="148"/>
      <c r="F20" s="148"/>
    </row>
    <row r="21" spans="2:6" x14ac:dyDescent="0.25">
      <c r="B21" s="148" t="s">
        <v>30</v>
      </c>
      <c r="C21" s="148"/>
      <c r="D21" s="148"/>
      <c r="E21" s="148"/>
      <c r="F21" s="148"/>
    </row>
    <row r="22" spans="2:6" x14ac:dyDescent="0.25">
      <c r="B22" s="148" t="s">
        <v>31</v>
      </c>
      <c r="C22" s="148"/>
      <c r="D22" s="148"/>
      <c r="E22" s="148"/>
      <c r="F22" s="148"/>
    </row>
    <row r="23" spans="2:6" x14ac:dyDescent="0.25">
      <c r="C23" s="116"/>
    </row>
    <row r="24" spans="2:6" x14ac:dyDescent="0.25">
      <c r="C24" s="116"/>
    </row>
  </sheetData>
  <mergeCells count="6">
    <mergeCell ref="B21:F21"/>
    <mergeCell ref="B22:F22"/>
    <mergeCell ref="A2:F2"/>
    <mergeCell ref="A4:F4"/>
    <mergeCell ref="B17:F17"/>
    <mergeCell ref="B20:F20"/>
  </mergeCells>
  <conditionalFormatting sqref="A9:A12">
    <cfRule type="expression" dxfId="25" priority="157">
      <formula>IF($F9="I",TRUE,FALSE)</formula>
    </cfRule>
    <cfRule type="expression" dxfId="24" priority="158">
      <formula>IF($F9="T",TRUE,FALSE)</formula>
    </cfRule>
  </conditionalFormatting>
  <conditionalFormatting sqref="A10">
    <cfRule type="expression" dxfId="23" priority="152">
      <formula>IF($F10="I",TRUE,FALSE)</formula>
    </cfRule>
    <cfRule type="expression" dxfId="22" priority="153">
      <formula>IF($F10="T",TRUE,FALSE)</formula>
    </cfRule>
  </conditionalFormatting>
  <conditionalFormatting sqref="A13">
    <cfRule type="expression" dxfId="21" priority="133">
      <formula>IF($F13="I",TRUE,FALSE)</formula>
    </cfRule>
    <cfRule type="expression" dxfId="20" priority="134">
      <formula>IF($F13="T",TRUE,FALSE)</formula>
    </cfRule>
  </conditionalFormatting>
  <conditionalFormatting sqref="C12">
    <cfRule type="expression" dxfId="19" priority="143">
      <formula>IF($F12="I",TRUE,FALSE)</formula>
    </cfRule>
    <cfRule type="expression" dxfId="18" priority="144">
      <formula>IF($F12="T",TRUE,FALSE)</formula>
    </cfRule>
  </conditionalFormatting>
  <conditionalFormatting sqref="A14">
    <cfRule type="expression" dxfId="17" priority="128">
      <formula>IF($F14="I",TRUE,FALSE)</formula>
    </cfRule>
    <cfRule type="expression" dxfId="16" priority="129">
      <formula>IF($F14="T",TRUE,FALSE)</formula>
    </cfRule>
  </conditionalFormatting>
  <conditionalFormatting sqref="A8:A9">
    <cfRule type="expression" dxfId="15" priority="15">
      <formula>IF($F8="I",TRUE,FALSE)</formula>
    </cfRule>
    <cfRule type="expression" dxfId="14" priority="16">
      <formula>IF($F8="T",TRUE,FALSE)</formula>
    </cfRule>
  </conditionalFormatting>
  <conditionalFormatting sqref="A12">
    <cfRule type="expression" dxfId="13" priority="13">
      <formula>IF($F12="I",TRUE,FALSE)</formula>
    </cfRule>
    <cfRule type="expression" dxfId="12" priority="14">
      <formula>IF($F12="T",TRUE,FALSE)</formula>
    </cfRule>
  </conditionalFormatting>
  <conditionalFormatting sqref="A13">
    <cfRule type="expression" dxfId="11" priority="11">
      <formula>IF($F13="I",TRUE,FALSE)</formula>
    </cfRule>
    <cfRule type="expression" dxfId="10" priority="12">
      <formula>IF($F13="T",TRUE,FALSE)</formula>
    </cfRule>
  </conditionalFormatting>
  <conditionalFormatting sqref="A9">
    <cfRule type="expression" dxfId="9" priority="9">
      <formula>IF($F9="I",TRUE,FALSE)</formula>
    </cfRule>
    <cfRule type="expression" dxfId="8" priority="10">
      <formula>IF($F9="T",TRUE,FALSE)</formula>
    </cfRule>
  </conditionalFormatting>
  <conditionalFormatting sqref="A12">
    <cfRule type="expression" dxfId="7" priority="7">
      <formula>IF($F12="I",TRUE,FALSE)</formula>
    </cfRule>
    <cfRule type="expression" dxfId="6" priority="8">
      <formula>IF($F12="T",TRUE,FALSE)</formula>
    </cfRule>
  </conditionalFormatting>
  <conditionalFormatting sqref="A13">
    <cfRule type="expression" dxfId="5" priority="5">
      <formula>IF($F13="I",TRUE,FALSE)</formula>
    </cfRule>
    <cfRule type="expression" dxfId="4" priority="6">
      <formula>IF($F13="T",TRUE,FALSE)</formula>
    </cfRule>
  </conditionalFormatting>
  <conditionalFormatting sqref="A11">
    <cfRule type="expression" dxfId="3" priority="3">
      <formula>IF($F11="I",TRUE,FALSE)</formula>
    </cfRule>
    <cfRule type="expression" dxfId="2" priority="4">
      <formula>IF($F11="T",TRUE,FALSE)</formula>
    </cfRule>
  </conditionalFormatting>
  <conditionalFormatting sqref="A12">
    <cfRule type="expression" dxfId="1" priority="1">
      <formula>IF($F12="I",TRUE,FALSE)</formula>
    </cfRule>
    <cfRule type="expression" dxfId="0" priority="2">
      <formula>IF($F12="T",TRUE,FALSE)</formula>
    </cfRule>
  </conditionalFormatting>
  <pageMargins left="0.59055118110236227" right="0.59055118110236227" top="1.3779527559055118" bottom="0.78740157480314965" header="0.31496062992125984" footer="0.31496062992125984"/>
  <pageSetup paperSize="9" scale="74" fitToHeight="2" orientation="portrait" horizontalDpi="1200" verticalDpi="1200" r:id="rId1"/>
  <headerFooter>
    <oddHeader>&amp;C&amp;G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workbookViewId="0">
      <selection activeCell="G28" sqref="G28"/>
    </sheetView>
  </sheetViews>
  <sheetFormatPr defaultRowHeight="15" x14ac:dyDescent="0.25"/>
  <cols>
    <col min="4" max="4" width="9.140625" customWidth="1"/>
  </cols>
  <sheetData>
    <row r="1" spans="1:12" ht="26.25" customHeight="1" x14ac:dyDescent="0.25">
      <c r="A1" s="159" t="s">
        <v>78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</row>
    <row r="2" spans="1:12" ht="29.25" customHeight="1" x14ac:dyDescent="0.25">
      <c r="A2" s="159" t="s">
        <v>192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27" spans="1:11" x14ac:dyDescent="0.25">
      <c r="G27" s="148" t="s">
        <v>193</v>
      </c>
      <c r="H27" s="148"/>
      <c r="I27" s="148"/>
      <c r="J27" s="148"/>
      <c r="K27" s="148"/>
    </row>
    <row r="28" spans="1:11" x14ac:dyDescent="0.25">
      <c r="A28" s="148"/>
      <c r="B28" s="148"/>
      <c r="C28" s="148"/>
      <c r="D28" s="148"/>
      <c r="E28" s="148"/>
      <c r="G28" s="147"/>
      <c r="H28" s="147"/>
      <c r="I28" s="147"/>
      <c r="J28" s="147"/>
      <c r="K28" s="53"/>
    </row>
    <row r="29" spans="1:11" x14ac:dyDescent="0.25">
      <c r="A29" s="147"/>
      <c r="B29" s="147"/>
      <c r="C29" s="147"/>
      <c r="D29" s="147"/>
      <c r="E29" s="53"/>
    </row>
    <row r="30" spans="1:11" x14ac:dyDescent="0.25">
      <c r="G30" s="148" t="s">
        <v>29</v>
      </c>
      <c r="H30" s="148"/>
      <c r="I30" s="148"/>
      <c r="J30" s="148"/>
      <c r="K30" s="148"/>
    </row>
    <row r="31" spans="1:11" x14ac:dyDescent="0.25">
      <c r="A31" s="148"/>
      <c r="B31" s="148"/>
      <c r="C31" s="148"/>
      <c r="D31" s="148"/>
      <c r="E31" s="148"/>
      <c r="G31" s="148" t="s">
        <v>30</v>
      </c>
      <c r="H31" s="148"/>
      <c r="I31" s="148"/>
      <c r="J31" s="148"/>
      <c r="K31" s="148"/>
    </row>
    <row r="32" spans="1:11" x14ac:dyDescent="0.25">
      <c r="A32" s="148"/>
      <c r="B32" s="148"/>
      <c r="C32" s="148"/>
      <c r="D32" s="148"/>
      <c r="E32" s="148"/>
      <c r="G32" s="148" t="s">
        <v>31</v>
      </c>
      <c r="H32" s="148"/>
      <c r="I32" s="148"/>
      <c r="J32" s="148"/>
      <c r="K32" s="148"/>
    </row>
    <row r="33" spans="1:5" x14ac:dyDescent="0.25">
      <c r="A33" s="148"/>
      <c r="B33" s="148"/>
      <c r="C33" s="148"/>
      <c r="D33" s="148"/>
      <c r="E33" s="148"/>
    </row>
  </sheetData>
  <mergeCells count="10">
    <mergeCell ref="A1:L1"/>
    <mergeCell ref="A2:L2"/>
    <mergeCell ref="A28:E28"/>
    <mergeCell ref="A31:E31"/>
    <mergeCell ref="A32:E32"/>
    <mergeCell ref="A33:E33"/>
    <mergeCell ref="G27:K27"/>
    <mergeCell ref="G30:K30"/>
    <mergeCell ref="G31:K31"/>
    <mergeCell ref="G32:K32"/>
  </mergeCells>
  <pageMargins left="0.51181102362204722" right="0.51181102362204722" top="0.78740157480314965" bottom="0.78740157480314965" header="0.31496062992125984" footer="0.31496062992125984"/>
  <pageSetup paperSize="9" scale="85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planilha SINAPI</vt:lpstr>
      <vt:lpstr>MEMÓRIA</vt:lpstr>
      <vt:lpstr>CRONOGRAMA</vt:lpstr>
      <vt:lpstr>BDI</vt:lpstr>
      <vt:lpstr>BDI!Area_de_impressao</vt:lpstr>
      <vt:lpstr>CRONOGRAMA!Area_de_impressao</vt:lpstr>
      <vt:lpstr>MEMÓRIA!Area_de_impressao</vt:lpstr>
      <vt:lpstr>'planilha SINAPI'!Area_de_impressao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Rodrigues de Moraes Claudio</dc:creator>
  <cp:lastModifiedBy>prefeitura</cp:lastModifiedBy>
  <cp:lastPrinted>2025-10-13T18:01:30Z</cp:lastPrinted>
  <dcterms:created xsi:type="dcterms:W3CDTF">2022-07-04T16:22:37Z</dcterms:created>
  <dcterms:modified xsi:type="dcterms:W3CDTF">2025-10-13T19:57:18Z</dcterms:modified>
</cp:coreProperties>
</file>